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codeName="ThisWorkbook"/>
  <mc:AlternateContent xmlns:mc="http://schemas.openxmlformats.org/markup-compatibility/2006">
    <mc:Choice Requires="x15">
      <x15ac:absPath xmlns:x15ac="http://schemas.microsoft.com/office/spreadsheetml/2010/11/ac" url="\\AUSDCVMFS01\Data\Brisbane\Projects\0644421 301AU04 Glencore Clermont RFI.CT\Final for Client\Source material - finals\App 4.1 PRCP Schedule\"/>
    </mc:Choice>
  </mc:AlternateContent>
  <xr:revisionPtr revIDLastSave="0" documentId="13_ncr:1_{06F55018-D7CC-458E-AB86-BA9944C63CAD}" xr6:coauthVersionLast="47" xr6:coauthVersionMax="47" xr10:uidLastSave="{00000000-0000-0000-0000-000000000000}"/>
  <bookViews>
    <workbookView xWindow="28680" yWindow="-120" windowWidth="29040" windowHeight="15840" activeTab="4" xr2:uid="{00000000-000D-0000-FFFF-FFFF00000000}"/>
  </bookViews>
  <sheets>
    <sheet name="Instructions" sheetId="1" r:id="rId1"/>
    <sheet name="Rehabilitation Area Milestones" sheetId="9" r:id="rId2"/>
    <sheet name="Improvement Area Milestones" sheetId="10" r:id="rId3"/>
    <sheet name="IA1" sheetId="4" r:id="rId4"/>
    <sheet name="RA1 " sheetId="2" r:id="rId5"/>
    <sheet name="CCO List of RAs &amp; IAs" sheetId="11" state="hidden" r:id="rId6"/>
    <sheet name="RA2" sheetId="24" r:id="rId7"/>
    <sheet name="RA3" sheetId="27" r:id="rId8"/>
    <sheet name="RA4" sheetId="26" r:id="rId9"/>
    <sheet name="RA5" sheetId="25" r:id="rId10"/>
    <sheet name="RA1- PY" sheetId="12" state="hidden" r:id="rId11"/>
    <sheet name="RA2 - PY" sheetId="13" state="hidden" r:id="rId12"/>
    <sheet name="RA3 - PY" sheetId="14" state="hidden" r:id="rId13"/>
    <sheet name="RA4 - PY" sheetId="17" state="hidden" r:id="rId14"/>
    <sheet name="RA5 - PY" sheetId="21" state="hidden" r:id="rId15"/>
    <sheet name="RA6 - PY" sheetId="16" state="hidden" r:id="rId16"/>
    <sheet name="R7 - PY" sheetId="30" state="hidden" r:id="rId17"/>
    <sheet name="RA8 - PY" sheetId="19" state="hidden" r:id="rId18"/>
    <sheet name="RA9 - PY" sheetId="31" state="hidden" r:id="rId19"/>
    <sheet name="RA10 - PY" sheetId="32" state="hidden" r:id="rId20"/>
    <sheet name="Undisturbed - PY" sheetId="22" state="hidden" r:id="rId21"/>
  </sheets>
  <definedNames>
    <definedName name="_xlnm.Print_Titles" localSheetId="1">'Rehabilitation Area Milestones'!$1:$2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4" l="1"/>
  <c r="B11" i="4"/>
  <c r="C8" i="4"/>
  <c r="C12" i="4" s="1"/>
  <c r="C16" i="24"/>
  <c r="C15" i="24"/>
  <c r="C14" i="24"/>
  <c r="C13" i="24"/>
  <c r="C12" i="24"/>
  <c r="C11" i="24"/>
  <c r="C8" i="24"/>
  <c r="D8" i="24"/>
  <c r="D13" i="24" s="1"/>
  <c r="D14" i="24" s="1"/>
  <c r="D15" i="24" s="1"/>
  <c r="D16" i="24" s="1"/>
  <c r="C11" i="4" l="1"/>
  <c r="E17" i="24"/>
  <c r="D8" i="4"/>
  <c r="D11" i="24"/>
  <c r="D12" i="24"/>
  <c r="B8" i="25"/>
  <c r="C8" i="26"/>
  <c r="C12" i="26" s="1"/>
  <c r="E5" i="26"/>
  <c r="E5" i="27"/>
  <c r="B8" i="27"/>
  <c r="B12" i="27" s="1"/>
  <c r="B13" i="27"/>
  <c r="C16" i="27" s="1"/>
  <c r="B8" i="2"/>
  <c r="B11" i="2" s="1"/>
  <c r="C13" i="2" s="1"/>
  <c r="C8" i="2"/>
  <c r="B13" i="2"/>
  <c r="B14" i="2" s="1"/>
  <c r="B15" i="2" s="1"/>
  <c r="E13" i="4" l="1"/>
  <c r="D12" i="4"/>
  <c r="D11" i="4"/>
  <c r="C12" i="2"/>
  <c r="D8" i="2"/>
  <c r="C16" i="26"/>
  <c r="C13" i="26"/>
  <c r="C14" i="26"/>
  <c r="D8" i="26"/>
  <c r="C15" i="26"/>
  <c r="C11" i="26"/>
  <c r="C8" i="27"/>
  <c r="C14" i="27"/>
  <c r="C15" i="27"/>
  <c r="B11" i="27"/>
  <c r="B12" i="2"/>
  <c r="C15" i="2" s="1"/>
  <c r="C14" i="2"/>
  <c r="C11" i="2"/>
  <c r="E8" i="2" l="1"/>
  <c r="F8" i="2" s="1"/>
  <c r="D12" i="2"/>
  <c r="D15" i="2"/>
  <c r="D14" i="2"/>
  <c r="D13" i="2"/>
  <c r="E13" i="2"/>
  <c r="E14" i="2" s="1"/>
  <c r="E15" i="2" s="1"/>
  <c r="D15" i="26"/>
  <c r="D16" i="26"/>
  <c r="E17" i="26" s="1"/>
  <c r="D14" i="26"/>
  <c r="D12" i="26"/>
  <c r="D11" i="26"/>
  <c r="D13" i="26"/>
  <c r="C13" i="27"/>
  <c r="D8" i="27"/>
  <c r="C12" i="27"/>
  <c r="C11" i="27"/>
  <c r="G8" i="2" l="1"/>
  <c r="F12" i="2"/>
  <c r="F11" i="2"/>
  <c r="E8" i="27"/>
  <c r="F8" i="27" s="1"/>
  <c r="G8" i="27" s="1"/>
  <c r="D11" i="27"/>
  <c r="D16" i="27"/>
  <c r="D15" i="27"/>
  <c r="D14" i="27"/>
  <c r="G13" i="2" l="1"/>
  <c r="G15" i="2"/>
  <c r="G14" i="2"/>
  <c r="H8" i="2"/>
  <c r="G12" i="2"/>
  <c r="G11" i="2"/>
  <c r="D12" i="27"/>
  <c r="D13" i="27"/>
  <c r="E11" i="27"/>
  <c r="B11" i="25"/>
  <c r="F29" i="12"/>
  <c r="F59" i="14"/>
  <c r="F17" i="17"/>
  <c r="F13" i="16"/>
  <c r="F41" i="22"/>
  <c r="F13" i="30"/>
  <c r="H15" i="2" l="1"/>
  <c r="H14" i="2"/>
  <c r="H13" i="2"/>
  <c r="I8" i="2"/>
  <c r="H12" i="2"/>
  <c r="H11" i="2"/>
  <c r="E12" i="27"/>
  <c r="E13" i="27"/>
  <c r="F11" i="27"/>
  <c r="F12" i="27"/>
  <c r="F13" i="27"/>
  <c r="E14" i="27"/>
  <c r="E16" i="27"/>
  <c r="E15" i="27"/>
  <c r="B12" i="25"/>
  <c r="B13" i="25"/>
  <c r="B14" i="25"/>
  <c r="C15" i="25" s="1"/>
  <c r="F8" i="19"/>
  <c r="F7" i="13"/>
  <c r="I15" i="2" l="1"/>
  <c r="I14" i="2"/>
  <c r="I13" i="2"/>
  <c r="J8" i="2"/>
  <c r="I12" i="2"/>
  <c r="I11" i="2"/>
  <c r="G16" i="27"/>
  <c r="G14" i="27"/>
  <c r="G15" i="27"/>
  <c r="F16" i="27"/>
  <c r="F14" i="27"/>
  <c r="F15" i="27"/>
  <c r="G11" i="27"/>
  <c r="G12" i="27"/>
  <c r="H8" i="27"/>
  <c r="G13" i="27"/>
  <c r="J15" i="2" l="1"/>
  <c r="J14" i="2"/>
  <c r="J13" i="2"/>
  <c r="J12" i="2"/>
  <c r="J11" i="2"/>
  <c r="K8" i="2"/>
  <c r="H16" i="27"/>
  <c r="I17" i="27" s="1"/>
  <c r="H14" i="27"/>
  <c r="H15" i="27"/>
  <c r="H13" i="27"/>
  <c r="H11" i="27"/>
  <c r="H12" i="27"/>
  <c r="E11" i="2"/>
  <c r="F13" i="2" s="1"/>
  <c r="K12" i="2" l="1"/>
  <c r="L8" i="2"/>
  <c r="K11" i="2"/>
  <c r="K13" i="2"/>
  <c r="K15" i="2"/>
  <c r="K14" i="2"/>
  <c r="E12" i="2"/>
  <c r="L11" i="2" l="1"/>
  <c r="L12" i="2"/>
  <c r="L15" i="2"/>
  <c r="M16" i="2" s="1"/>
  <c r="L14" i="2"/>
  <c r="L13" i="2"/>
  <c r="F15" i="2"/>
  <c r="F1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D2" authorId="0" shapeId="0" xr:uid="{00000000-0006-0000-0100-000001000000}">
      <text>
        <r>
          <rPr>
            <b/>
            <sz val="9"/>
            <color indexed="81"/>
            <rFont val="Tahoma"/>
            <family val="2"/>
          </rPr>
          <t>***:</t>
        </r>
        <r>
          <rPr>
            <sz val="9"/>
            <color indexed="81"/>
            <rFont val="Tahoma"/>
            <family val="2"/>
          </rPr>
          <t xml:space="preserve">
Think we also need to highlight/ be clear on what evidence will be suitable for demonstrating milestone criteria are met - and try and link back into existing processes (i.e. RRC)
THIS LAST COLUMN TO BE REMOVED FROM FINAL DOCUMENT (I.E. FOR DRAFT SUBMISSION)</t>
        </r>
      </text>
    </comment>
  </commentList>
</comments>
</file>

<file path=xl/sharedStrings.xml><?xml version="1.0" encoding="utf-8"?>
<sst xmlns="http://schemas.openxmlformats.org/spreadsheetml/2006/main" count="978" uniqueCount="312">
  <si>
    <t>Rehabilitation area</t>
  </si>
  <si>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</si>
  <si>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</si>
  <si>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</si>
  <si>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</si>
  <si>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</si>
  <si>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</si>
  <si>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</si>
  <si>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</si>
  <si>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</si>
  <si>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</si>
  <si>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</si>
  <si>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</si>
  <si>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</si>
  <si>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IA1</t>
  </si>
  <si>
    <t>Management milestone</t>
  </si>
  <si>
    <t>Improvement area</t>
  </si>
  <si>
    <t>Total size (ha)</t>
  </si>
  <si>
    <t>NUMA</t>
  </si>
  <si>
    <t>Cumulative area available (ha)</t>
  </si>
  <si>
    <t>RM6</t>
  </si>
  <si>
    <t>RM7</t>
  </si>
  <si>
    <t>RM8</t>
  </si>
  <si>
    <t>MM1</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</si>
  <si>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</si>
  <si>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</si>
  <si>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</si>
  <si>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</si>
  <si>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</si>
  <si>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</si>
  <si>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</si>
  <si>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</si>
  <si>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</si>
  <si>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</si>
  <si>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</si>
  <si>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</si>
  <si>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</si>
  <si>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</si>
  <si>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</si>
  <si>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</si>
  <si>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</si>
  <si>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</si>
  <si>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 xml:space="preserve">Highwall treatment </t>
  </si>
  <si>
    <t>Achievement of sufficient improvement</t>
  </si>
  <si>
    <t>Achievement of surface requirements</t>
  </si>
  <si>
    <t>Infrastructure decommissioning and removal</t>
  </si>
  <si>
    <t>Infrastructure retention for handover</t>
  </si>
  <si>
    <t>RM9</t>
  </si>
  <si>
    <t>Schedule ID</t>
  </si>
  <si>
    <t>Area (Ha)</t>
  </si>
  <si>
    <t>Area Description</t>
  </si>
  <si>
    <t>Location</t>
  </si>
  <si>
    <t>Site Feature</t>
  </si>
  <si>
    <t>CM</t>
  </si>
  <si>
    <t>CH</t>
  </si>
  <si>
    <t>TLO</t>
  </si>
  <si>
    <t>Megacell Area</t>
  </si>
  <si>
    <t>Natural Surface Interface</t>
  </si>
  <si>
    <t>In-Pit Slopes</t>
  </si>
  <si>
    <t>Overland Conveyor</t>
  </si>
  <si>
    <t>Undisturbed Areas/ Vegetation</t>
  </si>
  <si>
    <t>Northern Waste Rock Dump</t>
  </si>
  <si>
    <t>RA1</t>
  </si>
  <si>
    <t>Woodland Habitat</t>
  </si>
  <si>
    <t>Northern WRD - Slopes</t>
  </si>
  <si>
    <t>NWRD - Southern Face Trilinear</t>
  </si>
  <si>
    <t>RA2</t>
  </si>
  <si>
    <t>Megacells</t>
  </si>
  <si>
    <t>RA3</t>
  </si>
  <si>
    <t>RA4</t>
  </si>
  <si>
    <t>RA5</t>
  </si>
  <si>
    <t>Woodland Habitat &amp; Light Grazing</t>
  </si>
  <si>
    <t>360 Plateau</t>
  </si>
  <si>
    <t>South-West Rock Dump</t>
  </si>
  <si>
    <t>SWRD Slopes (&amp; Surrounds)</t>
  </si>
  <si>
    <t>SWRD Top/Plateau</t>
  </si>
  <si>
    <t>RA6</t>
  </si>
  <si>
    <t>OOPWRD - Natural Surface Interface</t>
  </si>
  <si>
    <t>Decomm Infrastructure? - ROM Pad area</t>
  </si>
  <si>
    <t>RA7</t>
  </si>
  <si>
    <t>In Pit Slope - Aligned to Max Void Footprint for PRCP</t>
  </si>
  <si>
    <t>Residual Void</t>
  </si>
  <si>
    <t>RA8</t>
  </si>
  <si>
    <t>No Use</t>
  </si>
  <si>
    <t>Anticipated Maximum "Void" Footprint for PRCP</t>
  </si>
  <si>
    <t>Infrastructure Areas</t>
  </si>
  <si>
    <t>RA9</t>
  </si>
  <si>
    <t>RA10</t>
  </si>
  <si>
    <t>Retained Infrastructure</t>
  </si>
  <si>
    <t>Water Management</t>
  </si>
  <si>
    <t>Decomm Infra - Brine Pond</t>
  </si>
  <si>
    <t>Decomm Infra - Main access tracks &amp; car park</t>
  </si>
  <si>
    <t>Decomm Infra - Powerlines</t>
  </si>
  <si>
    <t>Decomm Infrastructure - Buildings (Admin, Warehouse, Production)</t>
  </si>
  <si>
    <t>Decomm Infrastructure - CHPP, ROM &amp; Surrounds</t>
  </si>
  <si>
    <t>Decomm Infrastructure - Dirty water chamber of IAD</t>
  </si>
  <si>
    <t>Decomm Infrastructure - Fuel Bay &amp; Surrounds</t>
  </si>
  <si>
    <t>Decomm Infrastructure - Mob Workshop &amp; Laydown</t>
  </si>
  <si>
    <t>Decomm Infrastructure - Process Water Dam &amp; Surrounds</t>
  </si>
  <si>
    <t>Decomm Infrastructure - Striker Crusher Pad? &amp; Laydown area</t>
  </si>
  <si>
    <t>Decomm Infrastructure - SWRD Sed Dam</t>
  </si>
  <si>
    <t>Decomm Infrastructure - Village</t>
  </si>
  <si>
    <t>Decomm Infrastructure - Workshop &amp; Surrounds (Tyre, Wash Bay etc)</t>
  </si>
  <si>
    <t>Decomm Infrstructure - Raw Water Dam &amp; Surrounds</t>
  </si>
  <si>
    <t>Minor Disturbance - HV Truck Parkup</t>
  </si>
  <si>
    <t>Decomm Infrastructure - Western Diversion Drain</t>
  </si>
  <si>
    <t>Decomm Infrastructure - Eastern Diversion Drain</t>
  </si>
  <si>
    <t>Retained Infrastructure - Gowrie Ck Diversion</t>
  </si>
  <si>
    <t>Decomm/Retained Infrastructure? - Clean water bypass for IAD</t>
  </si>
  <si>
    <t>Decomm Infrastructure - CM Mine Water Dam</t>
  </si>
  <si>
    <t>Minor Disturbance - CM Laydown Area (Pump Crew)</t>
  </si>
  <si>
    <t>Retained Infrastrcture - Road (Highway) within OLC ML</t>
  </si>
  <si>
    <t>Retained Infrastrcture - Road (Highway)</t>
  </si>
  <si>
    <t>Retained Infrastrcture - Wolfang Homestead</t>
  </si>
  <si>
    <t>TOTAL OF 109 ROWS</t>
  </si>
  <si>
    <t>Undisturbed - CM</t>
  </si>
  <si>
    <t>Undisturbed - CM &amp; TS Stockpile</t>
  </si>
  <si>
    <t>RA11</t>
  </si>
  <si>
    <t>South-East Waste Rock Dump</t>
  </si>
  <si>
    <t>SEWRD - Slopes (no top due to spine design, also check western footprint)</t>
  </si>
  <si>
    <t>RA12</t>
  </si>
  <si>
    <t>Retained Infrastructure - Road (Highway)</t>
  </si>
  <si>
    <t>RA13</t>
  </si>
  <si>
    <t>RA14</t>
  </si>
  <si>
    <t>Nature Conservation</t>
  </si>
  <si>
    <t>BCP Area</t>
  </si>
  <si>
    <t>Bluegrass Offset Area</t>
  </si>
  <si>
    <t>Offset Areas</t>
  </si>
  <si>
    <t>Undisturbed/Minor Disturbance - CM Laydown areas (contam??)</t>
  </si>
  <si>
    <t>Undisturbed/Minor Disturbance - CM &amp; TS Stockpile</t>
  </si>
  <si>
    <t>Undisturbed/Minor Disturbance - CM - Road</t>
  </si>
  <si>
    <t>Undisturbed/Minor Disturbance - CM - Tracks etc</t>
  </si>
  <si>
    <t>RA15</t>
  </si>
  <si>
    <t>Decomm Infrastructure - OLC</t>
  </si>
  <si>
    <t>Decomm Infrastructure - OLC within TLO ML</t>
  </si>
  <si>
    <t>Decomm Infrastructure - OLC within CM ML</t>
  </si>
  <si>
    <t>All anticipated disturbance areas to require rehab methodology including earthworks. Including all mining areas plus ancillary disturbance which is not just infrastructure removal, decomm</t>
  </si>
  <si>
    <t>Descriptio</t>
  </si>
  <si>
    <t>Woodland &amp; Light Grazing</t>
  </si>
  <si>
    <t>Specific</t>
  </si>
  <si>
    <t>Measurable</t>
  </si>
  <si>
    <t>Attainable</t>
  </si>
  <si>
    <t xml:space="preserve">Realistic </t>
  </si>
  <si>
    <t>Timely</t>
  </si>
  <si>
    <t>What are you trying to do and why? Target a specific area for improvement</t>
  </si>
  <si>
    <t>How will you measure what you are doing? Quantify (or at least suggest) an indicator of progress</t>
  </si>
  <si>
    <t>With the tools/ resources you have can you reach the goal/ objective? Specify who will do it</t>
  </si>
  <si>
    <t>Can you actually meet the goals you are setting forth? State what results can be realistically achieved given available resources</t>
  </si>
  <si>
    <t>What is the timeline to meet your goals. Specify when the result can be achieved</t>
  </si>
  <si>
    <t>Evaluated</t>
  </si>
  <si>
    <t>Reviewed</t>
  </si>
  <si>
    <t>Appraisal of a goal to assess the extent to which it has been achieved</t>
  </si>
  <si>
    <t>Reflection and adjustment of your approach or behaviour to reach a goal</t>
  </si>
  <si>
    <t>The last two items have been included in later years, and are addressed through the development and implementation of a monitoring and maintenance program for the Schedule</t>
  </si>
  <si>
    <t>Areas should be seeded/planted and fertilised within 12 months of being recontoured provided that suitable weather and soil moisture conditions are available (in Queensland there are regularly periods of several years in which seeding/planting should be delayed due to drought conditions. Note that in these conditions it is preferable that topsoil not be applied to the recontoured landform until shortly before seeding/planting).
Areas with a final land use of native grasslands, grazing, agricultural, residential, industrial and some recreation areas should generally be sustainably revegetated within 10 years.
Areas with a final land use of forestry or wildlife habitat (including non-grassland native ecosystems) are likely to take at least several decades to achieve a sustainable condition.</t>
  </si>
  <si>
    <t>Decommissioning (where infrastructure is not required for a future use) should generally be completed within 12 months of becoming available.</t>
  </si>
  <si>
    <t>Landform establishment should generally occur within 12 months of becoming available (or decommissioning, whichever is later)
Re-contouring of areas should generally be completed within 12 months of areas becoming available for rehabilitation.</t>
  </si>
  <si>
    <t>Growth medium development would generally continue over many decades but if this is interpreted to mean only the application of topsoil and initial fertilisation and application of growth medium ameliorants, this should generally occur within 12 months of landform establishment provided that suitable weather and soil moisture conditions are available (in Queensland there are regularly periods of several years in which topsoil application should be delayed due to drought conditions).</t>
  </si>
  <si>
    <t xml:space="preserve">There's a SMART way to write management goals and objectives, and the criteria should reflect how the goals/ objectives are SMART. Importantly, it should be understood that not every objective writtten will have all five criteria, particularly for long term goals, as being SMART lacks flexibility. It is the combination of the objective and its action plan that is really important. However focus on these areas will help improve the chances of successfully achieving a goal/ objective. </t>
  </si>
  <si>
    <t>Advice from Progressive Mine and Rehabilitation Closure Planning: Best Practices of Relevance to Mining in Queensland by KBR 2018</t>
  </si>
  <si>
    <t>Identification and remediation of contaminated land</t>
  </si>
  <si>
    <t>a) Transfer of ownership agreements in place where infrastructure to be retained</t>
  </si>
  <si>
    <t>Bulk earthworks and general reshaping</t>
  </si>
  <si>
    <t>Placement of topsoil/growth medium</t>
  </si>
  <si>
    <t>Seeding</t>
  </si>
  <si>
    <t>Water management in the final landform</t>
  </si>
  <si>
    <t>MM2</t>
  </si>
  <si>
    <t>MM3</t>
  </si>
  <si>
    <t>FID</t>
  </si>
  <si>
    <t>PMLU_Type</t>
  </si>
  <si>
    <t>Area__ha_</t>
  </si>
  <si>
    <t>Area_ID</t>
  </si>
  <si>
    <t>Western Side of Highwall - CH</t>
  </si>
  <si>
    <t>Undisturbed/ Minor Disturbance only (Tracks) - TLO</t>
  </si>
  <si>
    <t>RA2 - Tailings areas including megacell</t>
  </si>
  <si>
    <t>Decomm Infrastructure - Tailings Storage/ Drying Cells</t>
  </si>
  <si>
    <t>RA4 - All Infrastructure to be Retained</t>
  </si>
  <si>
    <t>Grazing &amp; Cropping</t>
  </si>
  <si>
    <t>RA8 - Nature Conservation</t>
  </si>
  <si>
    <t>Decomm Infrastructure - TLO</t>
  </si>
  <si>
    <t>Loading Yard - TLO</t>
  </si>
  <si>
    <t>RA10 - Historical Rehabilitation Areas</t>
  </si>
  <si>
    <t>Historic BA/TLO - Rehabilitation completed from 1980S to 2000s</t>
  </si>
  <si>
    <t>Woodland</t>
  </si>
  <si>
    <t>Undisturbed - TLO</t>
  </si>
  <si>
    <t>Minor Disturbance - TS Stockpile - CM</t>
  </si>
  <si>
    <t>Historic Southern Out of Pit Dumps - CH</t>
  </si>
  <si>
    <t>Southern Out of Pit Dumps - Small Satellite Dump - CH</t>
  </si>
  <si>
    <t>Earthworks - West Dam Landform Bulking - TLO (does this need to be retained?)</t>
  </si>
  <si>
    <t>In-pit slope to east - CM</t>
  </si>
  <si>
    <t>In-pit slopes to the north - CM</t>
  </si>
  <si>
    <t>360 Plateau - CM</t>
  </si>
  <si>
    <t>SWRD Slopes (&amp; Surrounds) - CM</t>
  </si>
  <si>
    <t>SWRD Plateau - CM</t>
  </si>
  <si>
    <t>Northern Waste Rock Dump - Eastern Slope &amp; Decomm Infrastructure - Easrtern GO Line - CM</t>
  </si>
  <si>
    <t>Northern Waste Rock Dump - Eastern Slope - CM</t>
  </si>
  <si>
    <t>Northern Waste Rock Dump - Eastern Slope &amp; Decomm/ Retained? Infrastructure - Truck Dump Hopper - CM</t>
  </si>
  <si>
    <t>NWRD - Southern Face Trilinear (need to check alignment with final landform) - CM</t>
  </si>
  <si>
    <t>OOPWRD - Natural Surface Interface - CM</t>
  </si>
  <si>
    <t>SEWRD - Slopes (no top due to spine design, also check western footprint) - CM</t>
  </si>
  <si>
    <t xml:space="preserve">RA3 - All infrastructure removed </t>
  </si>
  <si>
    <t>Decomm Infrastructure - Buildings (Admin, Warehouse, Production) - CM</t>
  </si>
  <si>
    <t>Decomm Infrastructure - Process Water Dam &amp; Surrounds - CM</t>
  </si>
  <si>
    <t>Decomm/Retained Infrastructure? - Clean water bypass for IAD - CM</t>
  </si>
  <si>
    <t>Decomm Infrastructure - CHPP, ROM &amp; Surrounds - CM</t>
  </si>
  <si>
    <t>Decomm Infrastructure - ROM Pad area - CM</t>
  </si>
  <si>
    <t>Decomm Infrastructure - CH Mine Infrastructure Area - CM</t>
  </si>
  <si>
    <t>Decomm Infrastructure - Stockpile Facilities - TLO</t>
  </si>
  <si>
    <t>Decomm Infrastructure - Laydown Area - TLO</t>
  </si>
  <si>
    <t>Decomm Infrastructure - Main Access Road - TLO</t>
  </si>
  <si>
    <t>Decomm Infrastructure - OLC - CM</t>
  </si>
  <si>
    <t>Decomm Infrastructure - Fuel Bay &amp; Surrounds - CM</t>
  </si>
  <si>
    <t>Decomm Infrastructure - Mob Workshop &amp; Laydown - CM</t>
  </si>
  <si>
    <t>Decomm Infrastructure - Mine Water Dam - CM</t>
  </si>
  <si>
    <t>Decomm Infrastructure - CHPP Workshop - CM</t>
  </si>
  <si>
    <t>Decomm infrastructure - HV Truck Parkup - CM</t>
  </si>
  <si>
    <t>Decomm Infrastructure - Workshop &amp; Surrounds (Tyre, Wash Bay etc) - CM</t>
  </si>
  <si>
    <t>DEcomm Infrastructure - Laydown Area (Pump Crew) - CM</t>
  </si>
  <si>
    <t>Decomm Infrastructure - Brine Pond - CM</t>
  </si>
  <si>
    <t>Decomm Infrastructure - Powerlines - CM</t>
  </si>
  <si>
    <t>Decomm Infrastructure - SWRD Sed Dam - CM</t>
  </si>
  <si>
    <t>Decomission Infrastructure - Powerline - CM</t>
  </si>
  <si>
    <t>Decomm Infrastructure - Henwha explovies yard - CM</t>
  </si>
  <si>
    <t>Decomm Infrastructure - Henwha magazine - CM</t>
  </si>
  <si>
    <t>Decomm Infrastructure - Light Vehicle Fuelbay and Washdown - CM</t>
  </si>
  <si>
    <t>Decomm Infrastructure - Laydown Area - CM</t>
  </si>
  <si>
    <t>Decomm Infrastructure - Load Plant - TLO</t>
  </si>
  <si>
    <t>Decomm Infrastructure - ROM - TLO</t>
  </si>
  <si>
    <t>Decomm Infrastructure - Buildings, Water Fill Point, Conveyor - TLO</t>
  </si>
  <si>
    <t>Decomm Infrastructure - Water Treatment Plant - TLO</t>
  </si>
  <si>
    <t>Decomm Infrastructure - Sediment Dam - CM</t>
  </si>
  <si>
    <t>Decomm Infrastructure - Old Rail and Pipeline - TLO</t>
  </si>
  <si>
    <t>Decomm Infrastructure - Western/Rail Loop Diversion - TLO</t>
  </si>
  <si>
    <t>Decomm Infrastructure - OLC - TLO</t>
  </si>
  <si>
    <t>Decomm Infrastructure - Eastern Diversion Drain - CM</t>
  </si>
  <si>
    <t>Decomm Infrastructure - Village - CM</t>
  </si>
  <si>
    <t>Decomm Infrastructure - Main access tracks &amp; car park - CM</t>
  </si>
  <si>
    <t>Decomm Infrastructure - Western Diversion Drain - CM</t>
  </si>
  <si>
    <t>Decomm Infrastructure - Raw Water Dam &amp; Surrounds - CM</t>
  </si>
  <si>
    <t>Retained Infrastructure - Road (Highway) - CM</t>
  </si>
  <si>
    <t>Historic West Dam Catchment (Bath Creek?) - TLO</t>
  </si>
  <si>
    <t>Retained Infrastructure - West Dam (Clean Water) - TLO</t>
  </si>
  <si>
    <t>Retained Infrastructure - Eastern Diversion Drain - TLO</t>
  </si>
  <si>
    <t>Retained Infrastructure - Rail Line - TLO</t>
  </si>
  <si>
    <t>Retained Infrastructure - Powerline Easement - CM</t>
  </si>
  <si>
    <t>Minor Disturbance/ Retained Infrastructure - Stock Route - CM</t>
  </si>
  <si>
    <t>Retained Infrastructure - Rail Loop (Handover to Aurizon, check if actually within ML or not??) - TLO</t>
  </si>
  <si>
    <t>Undisturbed/ Minor Disturbance - BCP Area - CM</t>
  </si>
  <si>
    <t>Undisturbed - BCP Area - CM</t>
  </si>
  <si>
    <t>Bluegrass Offset Area - CM</t>
  </si>
  <si>
    <t>Undisturbed - Wolfang - CM</t>
  </si>
  <si>
    <t>Undisturbed - Grave Ste - CM</t>
  </si>
  <si>
    <t>Undisturbed - Old Mining Shafts (with 20m buffer) - CM</t>
  </si>
  <si>
    <t>Residual Void &amp; Surrounds - CH</t>
  </si>
  <si>
    <t>All Infrastructure Removed</t>
  </si>
  <si>
    <t>Historic tailings cells  - CH</t>
  </si>
  <si>
    <t>Geology Laydown Area - CM</t>
  </si>
  <si>
    <t>Laydown areas - CM</t>
  </si>
  <si>
    <t>Undisturbed/ Minor Disturbance - Laydown areas - CM</t>
  </si>
  <si>
    <t>Total</t>
  </si>
  <si>
    <t>OOPWRD - IPCC Module Laydown Area (Incorporate into southern landform)</t>
  </si>
  <si>
    <t>OOPWRD - Southern Levee/ Landorm - CM</t>
  </si>
  <si>
    <t>Decomm Infrastructure - Heavy Equipment Laydown Area - CM</t>
  </si>
  <si>
    <t>Decomm Infrastructure - TS Stockpile - CM</t>
  </si>
  <si>
    <t>Decomm Infrastructure - Spoil Access Road - TLO</t>
  </si>
  <si>
    <t>Decomm Infrastructure - Dirty water chanmber of IAD - CM</t>
  </si>
  <si>
    <t>Decomm Infrastructure - Old Peaks Down Highway - CM</t>
  </si>
  <si>
    <t>Decomm Infrastructure - Access Tracks - TLO</t>
  </si>
  <si>
    <t>Decomm Infrastructure - Powerlines/ tracks/ borrow pit</t>
  </si>
  <si>
    <t>Retained Water Management - Gowrie Creek Diversion - CM</t>
  </si>
  <si>
    <t>retained Historical Area - Wolfang Homestead - CM</t>
  </si>
  <si>
    <t>Decomm Infrastructure - TS Stockpile - TLO</t>
  </si>
  <si>
    <t>Undisturbed/Minor Disturbance - Highway - CM</t>
  </si>
  <si>
    <t>Undisturbed - Existing Drainage Channel - CH</t>
  </si>
  <si>
    <t>Undisturbed - Gowrie Ck (old channel, original flowpath) - CM</t>
  </si>
  <si>
    <t>Undisturbed - Stock Route and Water Tanks - CM</t>
  </si>
  <si>
    <t>moved from RA4</t>
  </si>
  <si>
    <t>*Difference in polygons PMLU and ARCP Layer</t>
  </si>
  <si>
    <t>IA1 - Residual Void NUMA</t>
  </si>
  <si>
    <t>Open cut mining/ Void</t>
  </si>
  <si>
    <t>Rehabilitation of out-of-pit waste rock dump areas.</t>
  </si>
  <si>
    <t>Woodland and Light Grazing</t>
  </si>
  <si>
    <t>RA2 - CM Tailings</t>
  </si>
  <si>
    <t>Rehabilitation of tailings areas including Megacell area and Settling Cells at CM</t>
  </si>
  <si>
    <t>RA3 - Infrastructure to be removed</t>
  </si>
  <si>
    <t>RA4 - Water Management Areas</t>
  </si>
  <si>
    <t>PRCP Schedule - Tab 1 Rehabilitation Area Milestones</t>
  </si>
  <si>
    <t>PRCP Schedule - Tab 2 Improvement Area Milestones</t>
  </si>
  <si>
    <t>Commencement of first milestone: 
MM1</t>
  </si>
  <si>
    <t>Commencement of first milestone:
RM1</t>
  </si>
  <si>
    <t>400 ha</t>
  </si>
  <si>
    <t>a) Redundant services (water, electricity, gas, etc.) disconnected
b) Asbestos and other hazardous materials removed
c) Redundant buildings demolished and removed
d) Redundant pipelines decommissioned
e) Redundant fencing removed 
f) Redundant roads decommissioned
g) Redundant boreholes decommissioned</t>
  </si>
  <si>
    <t>a) Preliminary site investigation (PSI) completed by an appropriately qualified person (AQP)
b) If required, detailed site investigation (DSI) completed by an AQP
c) If required, remediation or management of identified contaminated land
d) Auditor signoff as per Environmental Protection Act 1994  (EP Act) (Qld), to confirm all contaminated materials have been remediated, or removed and disposed of.
e) Removal of land from Contaminated Land Register
f) Removal of land from Environmental Management Land Register if feasible</t>
  </si>
  <si>
    <t>a) Construction of landforms completed to achieve design intent as follows:
(i) At CM, tri-linear batters (30%, 20% and 10%) used, with 15m lifts above natural surface and 20m lifts below ground where safe and practicable; 
(ii) At CH and TLO, contemporary slopes less than 20% applied as safe and practicable;
(iii) Where exposed coal presents a spontaneous combustion risk as identified by an AQP, it has been managed as per AQP recommendations; and 
(iv) Reactive material to be placed in line with the site's reactive waste placement strategy (as defined and outlined in the site's most recent Mineral Waste Management Plan).
(b) Drainage established to provide erosion and sediment control and create free draining landforms:
(i) Bench drains between areas of tri-linear batters; and
(ii) Rock lined chutes directing flow from bench drains to receiving environment and/ or final void.
(c) Construction verified through survey by an AQP</t>
  </si>
  <si>
    <t>a) Geotechnical analysis completed by an AQP
b) Design review of encapsulation concept, as outlined in the site's most recent Mineral Waste Management Plan, completed by an AQP
c) Construction of waste encapsulation completed as per design intent outlined in the site's most recent Mineral Waste Management Plan
d) Survey of construction of waste encapsulation completed by AQP
e) Shaping of final landform completed</t>
  </si>
  <si>
    <t>Installation of cap on tailings</t>
  </si>
  <si>
    <t>Achievement of PMLU to a safe, stable, non-polluting, and self-sustaining condition</t>
  </si>
  <si>
    <t>RA1 - Waste Rock Dump (WRD)
 Includes: All North West (NW) WRD (360 dump) and southern face of NWRD, South West (SW) WRD, South East (SE) WRD at CM, and  WRD and tailings area requiring earthworks/rehabilitation at Cement Hill.</t>
  </si>
  <si>
    <t>59.94ha</t>
  </si>
  <si>
    <t>568.47 (29.04 ha of existing rehabilitation)</t>
  </si>
  <si>
    <t>Gowrie Creek Diversion (CM), Residual Void (CH), West Dam, Northern Boundary and Eastern Diversions (TLO)</t>
  </si>
  <si>
    <t>RA5 - TLO Waste Rock Dumps (WRDs)</t>
  </si>
  <si>
    <t>a) Landform trim completed
b) Topsoil/ growth medium placed at a minimum depth of 100mm
c) An assessment of soil health and suitability has been completed by an AQP to confirm soil is suitable for target vegetation establishment
d) Any amelioration/ fertilisation recommended as a result of the soil assessment have been applied at the recommended rates
e) Contour ripping completed after topsoil placement, between 100mm and 500mm</t>
  </si>
  <si>
    <t>141.06ha (112.37 ha of existing rehabilitation )</t>
  </si>
  <si>
    <t>1101.07ha (501.77 ha of existing rehabilitation)</t>
  </si>
  <si>
    <t>Historic BA/TLO - Rehabilitation completed from 1980s to 2000s</t>
  </si>
  <si>
    <t>a)  Seed mix constitutes target flora species for each PMLU (as described in the site's Revegetation Plan found in Appendix 4.12 of the PRCP), noting a rapidly establishing cover crop species may also be included to act as an effective short term ground cover and bulking agent
b) Seed mix applied at a minimum rate of 7kg/ha</t>
  </si>
  <si>
    <t>a) Regulated structures decommissioned 
b) Dams and diversions decommissioned, relinquished, or licensed where retained 
c) An AQP has certified that works completed for diversions being retained in the landform have achieved the following objectives:
    (i) Developing geomorphic and riparian vegetation features similar to those in the local landscape; 
    (ii) Maintaining a sediment transport regime that does not directly impact on upstream and downstream reaches; and
    (iii) Maintaining equilibrium and functionality that does not require ongoing maintenance</t>
  </si>
  <si>
    <t xml:space="preserve">a) Monitoring and maintenance program implemented as per the Manual and GCAA Completion Criteria and Rehabilitation Monitoring Procedure (the Procedure) with results meeting the completion criteria outlined in the site’s Rehabilitation Management Plan and Rehabilitation Report Card process.
b) Certification from an AQP that the area has achieved stable condition, as defined by the Environmental Protection Act 1994  (EP Act) (Qld)
c) Groundwater modelling completed by an AQP to confirm the final void is acting as a sink, and understand steady state groundwater level rebound
d) Certification from an AQP that the groundwater quality will not cause environmental harm to the surrounding environment
e) Seepage assessment completed for the tailings areas to confirm if any seepage is being generated, and if seepage is occurring it is moving towards and contained in the final void (i.e., not being transported to, and accumulating in, the receiving environment)
f) Certification from an AQP that surface water quality will not cause environmental harm to the surrounding environment 
g) Certification from an AQP that adequate vegetation has established and is both healthy and appropriate for the PMLU, as per the completion criteria outlined in the site’s Rehabilitation Management Plan, and weed/pest species abundance in rehabilitated areas is no greater than that found at appropriate reference sites. </t>
  </si>
  <si>
    <t>a) Low wall treatment completed, including:
(i) Low wall reshaped to 20m high tri-linear slope design;
(ii) Bench drains are constructed and established between tri-linear slopes; and
(iii) Rock lined chutes direct flow from bench drains to void floor.
(b) Western wall treatments completed, including lay back of weathered zone on upper wall as advised by RPEQ
(c) Western, eastern and southern wall buttressed with rock if advised by RPEQ;
(d) Southern landform has Gowrie Creek levee bulked out to create permanent land form with final void flood immunity for events up to 0.1%AEP.</t>
  </si>
  <si>
    <t xml:space="preserve">a) Warning signage around the final void rim placed to warn of the void related risks and deter public access
b) An abandonment bund constructed and established on western wall and at high-risk locations.
</t>
  </si>
  <si>
    <t>a) Certification by AQP that void will:
(i) Continue to act as a sink;
(ii) Not cause harm outside of tenure boundaries; and
(iii) Vegetation is established on reshaped spoil where practicable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</si>
</sst>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mm/yy;@"/>
  </numFmts>
  <fonts count="19"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sz val="36"/>
      <color theme="1"/>
      <name val="Calibri"/>
      <family val="2"/>
      <scheme val="minor"/>
    </font>
    <font>
      <sz val="36"/>
      <color theme="1"/>
      <name val="Calibri"/>
      <family val="2"/>
      <scheme val="minor"/>
    </font>
    <font>
      <b/>
      <i/>
      <sz val="18"/>
      <color theme="1"/>
      <name val="Calibri"/>
      <family val="2"/>
      <scheme val="minor"/>
    </font>
    <font>
      <sz val="11"/>
      <color theme="0" tint="-0.249977111117893"/>
      <name val="Calibri"/>
      <family val="2"/>
      <scheme val="minor"/>
    </font>
    <font>
      <b/>
      <sz val="10"/>
      <name val="Arial"/>
      <family val="2"/>
    </font>
    <font>
      <sz val="10"/>
      <name val="Arial"/>
      <family val="2"/>
    </font>
    <font>
      <b/>
      <sz val="10"/>
      <name val="Arial"/>
      <family val="2"/>
    </font>
    <font>
      <sz val="10"/>
      <name val="Arial"/>
      <family val="2"/>
    </font>
    <font>
      <sz val="8"/>
      <name val="Calibri"/>
      <family val="2"/>
      <scheme val="minor"/>
    </font>
    <font>
      <strike/>
      <sz val="11"/>
      <color theme="1"/>
      <name val="Calibri"/>
      <family val="2"/>
      <scheme val="minor"/>
    </font>
    <font>
      <i/>
      <sz val="11"/>
      <color theme="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indexed="22"/>
      </patternFill>
    </fill>
    <fill>
      <patternFill patternType="solid">
        <fgColor theme="0"/>
        <bgColor indexed="64"/>
      </patternFill>
    </fill>
  </fills>
  <borders count="40">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auto="1"/>
      </left>
      <right style="thin">
        <color indexed="64"/>
      </right>
      <top style="medium">
        <color auto="1"/>
      </top>
      <bottom style="thin">
        <color indexed="64"/>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auto="1"/>
      </right>
      <top style="thin">
        <color indexed="64"/>
      </top>
      <bottom/>
      <diagonal/>
    </border>
    <border>
      <left style="medium">
        <color auto="1"/>
      </left>
      <right style="thin">
        <color indexed="64"/>
      </right>
      <top/>
      <bottom style="thin">
        <color indexed="64"/>
      </bottom>
      <diagonal/>
    </border>
    <border>
      <left style="thin">
        <color indexed="64"/>
      </left>
      <right style="medium">
        <color auto="1"/>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147">
    <xf numFmtId="0" fontId="0" fillId="0" borderId="0" xfId="0"/>
    <xf numFmtId="0" fontId="1" fillId="0" borderId="0" xfId="0" applyFont="1"/>
    <xf numFmtId="0" fontId="1" fillId="4" borderId="6" xfId="0" applyFont="1" applyFill="1" applyBorder="1"/>
    <xf numFmtId="0" fontId="1" fillId="4" borderId="7" xfId="0" applyFont="1" applyFill="1" applyBorder="1"/>
    <xf numFmtId="0" fontId="1" fillId="4" borderId="8" xfId="0" applyFont="1" applyFill="1" applyBorder="1"/>
    <xf numFmtId="0" fontId="0" fillId="2" borderId="1" xfId="0"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wrapText="1"/>
    </xf>
    <xf numFmtId="0" fontId="0" fillId="2" borderId="1" xfId="0" applyFill="1" applyBorder="1" applyAlignment="1">
      <alignment horizontal="left" vertical="center" wrapText="1"/>
    </xf>
    <xf numFmtId="0" fontId="1" fillId="5" borderId="3" xfId="0" applyFont="1" applyFill="1" applyBorder="1" applyAlignment="1">
      <alignment vertical="center"/>
    </xf>
    <xf numFmtId="0" fontId="1" fillId="0" borderId="0" xfId="0" applyFont="1" applyAlignment="1">
      <alignment horizontal="left"/>
    </xf>
    <xf numFmtId="0" fontId="7" fillId="2" borderId="1" xfId="0" applyFont="1" applyFill="1" applyBorder="1" applyAlignment="1">
      <alignment horizontal="left" vertical="center" wrapText="1"/>
    </xf>
    <xf numFmtId="0" fontId="8" fillId="0" borderId="0" xfId="0" applyFont="1"/>
    <xf numFmtId="0" fontId="9" fillId="0" borderId="0" xfId="0" applyFont="1"/>
    <xf numFmtId="2" fontId="1" fillId="0" borderId="0" xfId="0" applyNumberFormat="1" applyFont="1"/>
    <xf numFmtId="2" fontId="0" fillId="0" borderId="0" xfId="0" applyNumberFormat="1"/>
    <xf numFmtId="0" fontId="4" fillId="0" borderId="0" xfId="0" applyFont="1"/>
    <xf numFmtId="0" fontId="7" fillId="0" borderId="0" xfId="0" applyFont="1"/>
    <xf numFmtId="0" fontId="10" fillId="0" borderId="0" xfId="0" quotePrefix="1" applyFont="1"/>
    <xf numFmtId="0" fontId="7" fillId="0" borderId="2" xfId="0" applyFont="1" applyBorder="1" applyAlignment="1">
      <alignment horizontal="left" vertical="center" wrapText="1"/>
    </xf>
    <xf numFmtId="0" fontId="11" fillId="0" borderId="0" xfId="0" applyFont="1"/>
    <xf numFmtId="0" fontId="0" fillId="0" borderId="0" xfId="0" applyAlignment="1">
      <alignment vertical="center" wrapText="1"/>
    </xf>
    <xf numFmtId="0" fontId="12" fillId="10" borderId="0" xfId="0" applyFont="1" applyFill="1" applyAlignment="1">
      <alignment horizontal="center"/>
    </xf>
    <xf numFmtId="1" fontId="13" fillId="0" borderId="0" xfId="0" applyNumberFormat="1" applyFont="1"/>
    <xf numFmtId="0" fontId="13" fillId="0" borderId="0" xfId="0" applyFont="1"/>
    <xf numFmtId="0" fontId="12" fillId="10" borderId="0" xfId="0" applyFont="1" applyFill="1" applyAlignment="1">
      <alignment horizontal="left"/>
    </xf>
    <xf numFmtId="1" fontId="13" fillId="0" borderId="0" xfId="0" applyNumberFormat="1" applyFont="1" applyAlignment="1">
      <alignment horizontal="left"/>
    </xf>
    <xf numFmtId="0" fontId="13" fillId="0" borderId="0" xfId="0" applyFont="1" applyAlignment="1">
      <alignment horizontal="left"/>
    </xf>
    <xf numFmtId="2" fontId="12" fillId="10" borderId="0" xfId="0" applyNumberFormat="1" applyFont="1" applyFill="1" applyAlignment="1">
      <alignment horizontal="left"/>
    </xf>
    <xf numFmtId="2" fontId="13" fillId="0" borderId="0" xfId="0" applyNumberFormat="1" applyFont="1" applyAlignment="1">
      <alignment horizontal="left"/>
    </xf>
    <xf numFmtId="2" fontId="12" fillId="10" borderId="0" xfId="0" applyNumberFormat="1" applyFont="1" applyFill="1" applyAlignment="1">
      <alignment horizontal="center"/>
    </xf>
    <xf numFmtId="0" fontId="14" fillId="10" borderId="0" xfId="0" applyFont="1" applyFill="1" applyAlignment="1">
      <alignment horizontal="center"/>
    </xf>
    <xf numFmtId="1" fontId="15" fillId="0" borderId="0" xfId="0" applyNumberFormat="1" applyFont="1"/>
    <xf numFmtId="0" fontId="15" fillId="0" borderId="0" xfId="0" applyFont="1"/>
    <xf numFmtId="2" fontId="14" fillId="10" borderId="0" xfId="0" applyNumberFormat="1" applyFont="1" applyFill="1" applyAlignment="1">
      <alignment horizontal="center"/>
    </xf>
    <xf numFmtId="0" fontId="0" fillId="0" borderId="0" xfId="0" applyAlignment="1">
      <alignment horizontal="left"/>
    </xf>
    <xf numFmtId="2" fontId="0" fillId="0" borderId="0" xfId="0" applyNumberFormat="1" applyAlignment="1">
      <alignment horizontal="left"/>
    </xf>
    <xf numFmtId="0" fontId="0" fillId="0" borderId="0" xfId="0" applyAlignment="1">
      <alignment horizontal="right"/>
    </xf>
    <xf numFmtId="0" fontId="15" fillId="0" borderId="0" xfId="0" applyFont="1" applyAlignment="1">
      <alignment horizontal="right"/>
    </xf>
    <xf numFmtId="0" fontId="13" fillId="0" borderId="0" xfId="0" applyFont="1" applyAlignment="1">
      <alignment horizontal="right"/>
    </xf>
    <xf numFmtId="1" fontId="15" fillId="9" borderId="0" xfId="0" applyNumberFormat="1" applyFont="1" applyFill="1"/>
    <xf numFmtId="0" fontId="15" fillId="9" borderId="0" xfId="0" applyFont="1" applyFill="1"/>
    <xf numFmtId="0" fontId="13" fillId="9" borderId="0" xfId="0" applyFont="1" applyFill="1"/>
    <xf numFmtId="0" fontId="17" fillId="0" borderId="0" xfId="0" applyFont="1"/>
    <xf numFmtId="0" fontId="18" fillId="0" borderId="0" xfId="0" applyFont="1" applyAlignment="1">
      <alignment vertical="center" wrapText="1"/>
    </xf>
    <xf numFmtId="0" fontId="18" fillId="0" borderId="0" xfId="0" applyFont="1"/>
    <xf numFmtId="0" fontId="18" fillId="0" borderId="0" xfId="0" applyFont="1" applyAlignment="1">
      <alignment horizontal="left" vertical="center" wrapText="1"/>
    </xf>
    <xf numFmtId="0" fontId="1" fillId="6" borderId="10" xfId="0" applyFont="1" applyFill="1" applyBorder="1" applyAlignment="1">
      <alignment horizontal="left"/>
    </xf>
    <xf numFmtId="0" fontId="1" fillId="6" borderId="5" xfId="0" applyFont="1" applyFill="1" applyBorder="1" applyAlignment="1">
      <alignment horizontal="left"/>
    </xf>
    <xf numFmtId="0" fontId="1" fillId="6" borderId="0" xfId="0" applyFont="1" applyFill="1" applyAlignment="1">
      <alignment horizontal="left"/>
    </xf>
    <xf numFmtId="0" fontId="1" fillId="6" borderId="12" xfId="0" applyFont="1" applyFill="1" applyBorder="1" applyAlignment="1">
      <alignment horizontal="left"/>
    </xf>
    <xf numFmtId="0" fontId="1" fillId="6" borderId="13" xfId="0" applyFont="1" applyFill="1" applyBorder="1" applyAlignment="1">
      <alignment horizontal="left"/>
    </xf>
    <xf numFmtId="0" fontId="1" fillId="6" borderId="6" xfId="0" applyFont="1" applyFill="1" applyBorder="1" applyAlignment="1">
      <alignment horizontal="left"/>
    </xf>
    <xf numFmtId="0" fontId="1" fillId="3" borderId="14" xfId="0" applyFont="1" applyFill="1" applyBorder="1" applyAlignment="1">
      <alignment wrapText="1"/>
    </xf>
    <xf numFmtId="164" fontId="0" fillId="7" borderId="14" xfId="0" applyNumberFormat="1" applyFill="1" applyBorder="1" applyAlignment="1">
      <alignment horizontal="center" vertical="center"/>
    </xf>
    <xf numFmtId="0" fontId="0" fillId="7" borderId="14" xfId="0" applyFill="1" applyBorder="1" applyAlignment="1">
      <alignment horizontal="center" vertical="center"/>
    </xf>
    <xf numFmtId="0" fontId="1" fillId="5" borderId="14" xfId="0" applyFont="1" applyFill="1" applyBorder="1" applyAlignment="1">
      <alignment wrapText="1"/>
    </xf>
    <xf numFmtId="0" fontId="1" fillId="5" borderId="14" xfId="0" applyFont="1" applyFill="1" applyBorder="1"/>
    <xf numFmtId="164" fontId="0" fillId="7" borderId="15" xfId="0" applyNumberFormat="1" applyFill="1" applyBorder="1" applyAlignment="1">
      <alignment horizontal="center" vertical="center"/>
    </xf>
    <xf numFmtId="164" fontId="0" fillId="7" borderId="16" xfId="0" applyNumberFormat="1" applyFill="1" applyBorder="1" applyAlignment="1">
      <alignment horizontal="center" vertical="center"/>
    </xf>
    <xf numFmtId="2" fontId="7" fillId="8" borderId="14" xfId="0" applyNumberFormat="1" applyFont="1" applyFill="1" applyBorder="1" applyAlignment="1">
      <alignment horizontal="center" vertical="center"/>
    </xf>
    <xf numFmtId="0" fontId="0" fillId="0" borderId="9" xfId="0" applyBorder="1" applyAlignment="1">
      <alignment vertical="center" wrapText="1"/>
    </xf>
    <xf numFmtId="0" fontId="0" fillId="0" borderId="25" xfId="0" applyBorder="1" applyAlignment="1">
      <alignment vertical="center" wrapText="1"/>
    </xf>
    <xf numFmtId="0" fontId="0" fillId="0" borderId="7" xfId="0" applyBorder="1" applyAlignment="1">
      <alignment vertical="center" wrapText="1"/>
    </xf>
    <xf numFmtId="2" fontId="0" fillId="7" borderId="14" xfId="0" applyNumberFormat="1" applyFill="1" applyBorder="1" applyAlignment="1">
      <alignment horizontal="center" vertical="center"/>
    </xf>
    <xf numFmtId="0" fontId="0" fillId="8" borderId="14" xfId="0" applyFill="1" applyBorder="1" applyAlignment="1">
      <alignment horizontal="center" vertical="center"/>
    </xf>
    <xf numFmtId="0" fontId="1" fillId="5" borderId="14" xfId="0" applyFont="1" applyFill="1" applyBorder="1" applyAlignment="1">
      <alignment vertical="top" wrapText="1"/>
    </xf>
    <xf numFmtId="2" fontId="0" fillId="8" borderId="14" xfId="0" applyNumberFormat="1" applyFill="1" applyBorder="1" applyAlignment="1">
      <alignment horizontal="center" vertical="center"/>
    </xf>
    <xf numFmtId="0" fontId="0" fillId="0" borderId="14" xfId="0" applyBorder="1"/>
    <xf numFmtId="2" fontId="7" fillId="7" borderId="14" xfId="0" applyNumberFormat="1" applyFont="1" applyFill="1" applyBorder="1" applyAlignment="1">
      <alignment horizontal="center" vertical="center"/>
    </xf>
    <xf numFmtId="164" fontId="0" fillId="7" borderId="30" xfId="0" applyNumberFormat="1" applyFill="1" applyBorder="1" applyAlignment="1">
      <alignment horizontal="center" vertical="center"/>
    </xf>
    <xf numFmtId="0" fontId="0" fillId="7" borderId="26" xfId="0" applyFill="1" applyBorder="1" applyAlignment="1">
      <alignment horizontal="center" vertical="center"/>
    </xf>
    <xf numFmtId="164" fontId="7" fillId="7" borderId="29" xfId="0" applyNumberFormat="1" applyFont="1" applyFill="1" applyBorder="1" applyAlignment="1">
      <alignment horizontal="center" vertical="center"/>
    </xf>
    <xf numFmtId="2" fontId="7" fillId="8" borderId="26" xfId="0" applyNumberFormat="1" applyFont="1" applyFill="1" applyBorder="1" applyAlignment="1">
      <alignment horizontal="center" vertical="center"/>
    </xf>
    <xf numFmtId="164" fontId="0" fillId="7" borderId="18" xfId="0" applyNumberFormat="1" applyFill="1" applyBorder="1" applyAlignment="1">
      <alignment horizontal="center" vertical="center"/>
    </xf>
    <xf numFmtId="164" fontId="0" fillId="7" borderId="19" xfId="0" applyNumberFormat="1" applyFill="1" applyBorder="1" applyAlignment="1">
      <alignment horizontal="center" vertical="center"/>
    </xf>
    <xf numFmtId="0" fontId="1" fillId="3" borderId="20" xfId="0" applyFont="1" applyFill="1" applyBorder="1" applyAlignment="1">
      <alignment wrapText="1"/>
    </xf>
    <xf numFmtId="0" fontId="0" fillId="7" borderId="21" xfId="0" applyFill="1" applyBorder="1" applyAlignment="1">
      <alignment horizontal="center" vertical="center"/>
    </xf>
    <xf numFmtId="164" fontId="7" fillId="7" borderId="14" xfId="0" applyNumberFormat="1" applyFont="1" applyFill="1" applyBorder="1" applyAlignment="1">
      <alignment horizontal="center" vertical="center"/>
    </xf>
    <xf numFmtId="0" fontId="1" fillId="3" borderId="26" xfId="0" applyFont="1" applyFill="1" applyBorder="1" applyAlignment="1">
      <alignment wrapText="1"/>
    </xf>
    <xf numFmtId="0" fontId="0" fillId="7" borderId="28" xfId="0" applyFill="1" applyBorder="1" applyAlignment="1">
      <alignment horizontal="center" vertical="center"/>
    </xf>
    <xf numFmtId="14" fontId="0" fillId="7" borderId="28" xfId="0" applyNumberFormat="1" applyFill="1" applyBorder="1" applyAlignment="1">
      <alignment horizontal="center" vertical="center"/>
    </xf>
    <xf numFmtId="164" fontId="0" fillId="7" borderId="17" xfId="0" applyNumberFormat="1" applyFill="1" applyBorder="1" applyAlignment="1">
      <alignment horizontal="center" vertical="center"/>
    </xf>
    <xf numFmtId="0" fontId="0" fillId="7" borderId="20" xfId="0" applyFill="1" applyBorder="1" applyAlignment="1">
      <alignment horizontal="center" vertical="center"/>
    </xf>
    <xf numFmtId="164" fontId="0" fillId="7" borderId="22" xfId="0" applyNumberFormat="1" applyFill="1" applyBorder="1" applyAlignment="1">
      <alignment horizontal="center" vertical="center"/>
    </xf>
    <xf numFmtId="164" fontId="0" fillId="7" borderId="23" xfId="0" applyNumberFormat="1" applyFill="1" applyBorder="1" applyAlignment="1">
      <alignment horizontal="center" vertical="center"/>
    </xf>
    <xf numFmtId="164" fontId="0" fillId="7" borderId="24" xfId="0" applyNumberFormat="1" applyFill="1" applyBorder="1" applyAlignment="1">
      <alignment horizontal="center" vertical="center"/>
    </xf>
    <xf numFmtId="0" fontId="1" fillId="5" borderId="26" xfId="0" applyFont="1" applyFill="1" applyBorder="1"/>
    <xf numFmtId="0" fontId="0" fillId="8" borderId="28" xfId="0" applyFill="1" applyBorder="1" applyAlignment="1">
      <alignment horizontal="center" vertical="center"/>
    </xf>
    <xf numFmtId="0" fontId="0" fillId="8" borderId="17" xfId="0" applyFill="1" applyBorder="1" applyAlignment="1">
      <alignment horizontal="center" vertical="center"/>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0" fillId="8" borderId="20" xfId="0" applyFill="1" applyBorder="1" applyAlignment="1">
      <alignment horizontal="center" vertical="center"/>
    </xf>
    <xf numFmtId="0" fontId="0" fillId="8" borderId="21" xfId="0" applyFill="1" applyBorder="1" applyAlignment="1">
      <alignment horizontal="center" vertical="center"/>
    </xf>
    <xf numFmtId="0" fontId="0" fillId="8" borderId="22" xfId="0" applyFill="1" applyBorder="1" applyAlignment="1">
      <alignment horizontal="center" vertical="center"/>
    </xf>
    <xf numFmtId="0" fontId="0" fillId="8" borderId="23" xfId="0" applyFill="1" applyBorder="1" applyAlignment="1">
      <alignment horizontal="center" vertical="center"/>
    </xf>
    <xf numFmtId="0" fontId="0" fillId="8" borderId="24" xfId="0" applyFill="1" applyBorder="1" applyAlignment="1">
      <alignment horizontal="center" vertical="center"/>
    </xf>
    <xf numFmtId="0" fontId="0" fillId="8" borderId="15" xfId="0" applyFill="1" applyBorder="1" applyAlignment="1">
      <alignment horizontal="center" vertical="center"/>
    </xf>
    <xf numFmtId="0" fontId="0" fillId="8" borderId="16" xfId="0" applyFill="1" applyBorder="1" applyAlignment="1">
      <alignment horizontal="center" vertical="center"/>
    </xf>
    <xf numFmtId="0" fontId="1" fillId="3" borderId="22" xfId="0" applyFont="1" applyFill="1" applyBorder="1" applyAlignment="1">
      <alignment wrapText="1"/>
    </xf>
    <xf numFmtId="0" fontId="0" fillId="8" borderId="35" xfId="0" applyFill="1" applyBorder="1" applyAlignment="1">
      <alignment horizontal="center" vertical="center"/>
    </xf>
    <xf numFmtId="0" fontId="0" fillId="8" borderId="36" xfId="0" applyFill="1" applyBorder="1" applyAlignment="1">
      <alignment horizontal="center" vertical="center"/>
    </xf>
    <xf numFmtId="0" fontId="1" fillId="5" borderId="34" xfId="0" applyFont="1" applyFill="1" applyBorder="1" applyAlignment="1">
      <alignment wrapText="1"/>
    </xf>
    <xf numFmtId="0" fontId="1" fillId="5" borderId="37" xfId="0" applyFont="1" applyFill="1" applyBorder="1"/>
    <xf numFmtId="0" fontId="1" fillId="5" borderId="38" xfId="0" applyFont="1" applyFill="1" applyBorder="1"/>
    <xf numFmtId="0" fontId="1" fillId="5" borderId="39" xfId="0" applyFont="1" applyFill="1" applyBorder="1"/>
    <xf numFmtId="0" fontId="1" fillId="3" borderId="32" xfId="0" applyFont="1" applyFill="1" applyBorder="1" applyAlignment="1">
      <alignment wrapText="1"/>
    </xf>
    <xf numFmtId="164" fontId="0" fillId="7" borderId="33" xfId="0" applyNumberFormat="1" applyFill="1" applyBorder="1" applyAlignment="1">
      <alignment horizontal="center" vertical="center"/>
    </xf>
    <xf numFmtId="164" fontId="0" fillId="7" borderId="35" xfId="0" applyNumberFormat="1" applyFill="1" applyBorder="1" applyAlignment="1">
      <alignment horizontal="center" vertical="center"/>
    </xf>
    <xf numFmtId="164" fontId="0" fillId="7" borderId="31" xfId="0" applyNumberFormat="1" applyFill="1" applyBorder="1" applyAlignment="1">
      <alignment horizontal="center" vertical="center"/>
    </xf>
    <xf numFmtId="164" fontId="0" fillId="7" borderId="36" xfId="0" applyNumberFormat="1" applyFill="1" applyBorder="1" applyAlignment="1">
      <alignment horizontal="center" vertical="center"/>
    </xf>
    <xf numFmtId="0" fontId="0" fillId="8" borderId="32" xfId="0" applyFill="1" applyBorder="1" applyAlignment="1">
      <alignment horizontal="center" vertical="center"/>
    </xf>
    <xf numFmtId="0" fontId="0" fillId="8" borderId="33" xfId="0" applyFill="1" applyBorder="1" applyAlignment="1">
      <alignment horizontal="center" vertical="center"/>
    </xf>
    <xf numFmtId="0" fontId="0" fillId="11" borderId="0" xfId="0" applyFill="1"/>
    <xf numFmtId="0" fontId="1" fillId="6" borderId="4" xfId="0" applyFont="1" applyFill="1" applyBorder="1" applyAlignment="1">
      <alignment horizontal="left"/>
    </xf>
    <xf numFmtId="0" fontId="1" fillId="6" borderId="10" xfId="0" applyFont="1" applyFill="1" applyBorder="1" applyAlignment="1">
      <alignment horizontal="left"/>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0" xfId="0" applyFont="1" applyFill="1" applyAlignment="1">
      <alignment horizontal="left"/>
    </xf>
    <xf numFmtId="0" fontId="1" fillId="6" borderId="12" xfId="0" applyFont="1" applyFill="1" applyBorder="1" applyAlignment="1">
      <alignment horizontal="left"/>
    </xf>
    <xf numFmtId="0" fontId="1" fillId="6" borderId="8" xfId="0" applyFont="1" applyFill="1" applyBorder="1" applyAlignment="1">
      <alignment horizontal="left"/>
    </xf>
    <xf numFmtId="0" fontId="1" fillId="6" borderId="13" xfId="0" applyFont="1" applyFill="1" applyBorder="1" applyAlignment="1">
      <alignment horizontal="left"/>
    </xf>
    <xf numFmtId="0" fontId="1" fillId="6" borderId="6" xfId="0" applyFont="1" applyFill="1" applyBorder="1" applyAlignment="1">
      <alignment horizontal="left"/>
    </xf>
    <xf numFmtId="0" fontId="18" fillId="0" borderId="0" xfId="0" applyFont="1" applyAlignment="1">
      <alignment horizontal="left" wrapText="1"/>
    </xf>
    <xf numFmtId="0" fontId="0" fillId="2" borderId="14" xfId="0" applyFill="1" applyBorder="1" applyAlignment="1">
      <alignment horizontal="center"/>
    </xf>
    <xf numFmtId="2" fontId="7" fillId="2" borderId="14" xfId="0" applyNumberFormat="1" applyFont="1" applyFill="1" applyBorder="1" applyAlignment="1">
      <alignment horizontal="center"/>
    </xf>
    <xf numFmtId="0" fontId="1" fillId="5" borderId="14" xfId="0" applyFont="1" applyFill="1" applyBorder="1" applyAlignment="1">
      <alignment horizontal="left" vertical="center"/>
    </xf>
    <xf numFmtId="0" fontId="2" fillId="4" borderId="14" xfId="0" applyFont="1" applyFill="1" applyBorder="1" applyAlignment="1">
      <alignment horizontal="center"/>
    </xf>
    <xf numFmtId="0" fontId="1" fillId="3" borderId="14" xfId="0" applyFont="1" applyFill="1" applyBorder="1" applyAlignment="1">
      <alignment horizontal="center" vertical="center"/>
    </xf>
    <xf numFmtId="0" fontId="1" fillId="5" borderId="14" xfId="0" applyFont="1" applyFill="1" applyBorder="1" applyAlignment="1">
      <alignment horizontal="left" vertical="center" wrapText="1"/>
    </xf>
    <xf numFmtId="14" fontId="0" fillId="2" borderId="14" xfId="0" applyNumberFormat="1" applyFill="1" applyBorder="1" applyAlignment="1">
      <alignment horizontal="center"/>
    </xf>
    <xf numFmtId="0" fontId="2" fillId="4" borderId="26" xfId="0" applyFont="1" applyFill="1" applyBorder="1" applyAlignment="1">
      <alignment horizontal="center" vertical="center"/>
    </xf>
    <xf numFmtId="0" fontId="2" fillId="4" borderId="27" xfId="0" applyFont="1" applyFill="1" applyBorder="1" applyAlignment="1">
      <alignment horizontal="center" vertical="center"/>
    </xf>
    <xf numFmtId="0" fontId="2" fillId="4" borderId="28" xfId="0" applyFont="1" applyFill="1" applyBorder="1" applyAlignment="1">
      <alignment horizontal="center" vertical="center"/>
    </xf>
    <xf numFmtId="0" fontId="0" fillId="2" borderId="14" xfId="0" applyFill="1" applyBorder="1" applyAlignment="1">
      <alignment horizontal="center" vertical="top" wrapText="1"/>
    </xf>
    <xf numFmtId="0" fontId="0" fillId="2" borderId="14" xfId="0" applyFill="1" applyBorder="1" applyAlignment="1">
      <alignment horizontal="center" wrapText="1"/>
    </xf>
    <xf numFmtId="0" fontId="7" fillId="0" borderId="14" xfId="0" applyFont="1" applyBorder="1" applyAlignment="1">
      <alignment horizontal="center" wrapText="1"/>
    </xf>
    <xf numFmtId="0" fontId="1" fillId="5" borderId="15" xfId="0" applyFont="1" applyFill="1" applyBorder="1" applyAlignment="1">
      <alignment horizontal="left" vertical="center" wrapText="1"/>
    </xf>
    <xf numFmtId="14" fontId="0" fillId="2" borderId="14" xfId="0" applyNumberFormat="1" applyFill="1" applyBorder="1" applyAlignment="1">
      <alignment horizontal="center" wrapText="1"/>
    </xf>
    <xf numFmtId="0" fontId="1" fillId="3" borderId="26" xfId="0" applyFont="1" applyFill="1" applyBorder="1" applyAlignment="1">
      <alignment horizontal="center" vertical="center"/>
    </xf>
    <xf numFmtId="0" fontId="1" fillId="3" borderId="27" xfId="0" applyFont="1" applyFill="1" applyBorder="1" applyAlignment="1">
      <alignment horizontal="center" vertical="center"/>
    </xf>
    <xf numFmtId="0" fontId="2" fillId="4" borderId="4" xfId="0" applyFont="1" applyFill="1" applyBorder="1" applyAlignment="1">
      <alignment horizontal="center"/>
    </xf>
    <xf numFmtId="0" fontId="2" fillId="4" borderId="10" xfId="0" applyFont="1" applyFill="1" applyBorder="1" applyAlignment="1">
      <alignment horizontal="center"/>
    </xf>
    <xf numFmtId="0" fontId="2" fillId="4" borderId="5" xfId="0" applyFont="1" applyFill="1" applyBorder="1" applyAlignment="1">
      <alignment horizontal="center"/>
    </xf>
    <xf numFmtId="0" fontId="0" fillId="2" borderId="16" xfId="0" applyFill="1" applyBorder="1" applyAlignment="1">
      <alignment horizontal="center"/>
    </xf>
    <xf numFmtId="0" fontId="1" fillId="5" borderId="16" xfId="0" applyFont="1" applyFill="1" applyBorder="1" applyAlignment="1">
      <alignment horizontal="left" vertical="center"/>
    </xf>
    <xf numFmtId="0" fontId="1" fillId="3" borderId="34" xfId="0" applyFont="1" applyFill="1" applyBorder="1" applyAlignment="1">
      <alignment horizontal="center" vertical="center"/>
    </xf>
  </cellXfs>
  <cellStyles count="1">
    <cellStyle name="Normal" xfId="0" builtinId="0"/>
  </cellStyles>
  <dxfs count="422">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left style="medium">
          <color indexed="64"/>
        </left>
        <top style="thin">
          <color indexed="64"/>
        </top>
        <bottom style="thin">
          <color indexed="64"/>
        </bottom>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indexed="64"/>
        </left>
        <right style="medium">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indexed="64"/>
        </left>
        <right style="medium">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indexed="64"/>
        </left>
        <right style="medium">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indexed="64"/>
        </left>
        <right style="medium">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ont>
        <color theme="0" tint="-0.24994659260841701"/>
      </font>
    </dxf>
    <dxf>
      <font>
        <color theme="0" tint="-0.24994659260841701"/>
      </font>
    </dxf>
    <dxf>
      <numFmt numFmtId="0" formatCode="General"/>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strike val="0"/>
        <outline val="0"/>
        <shadow val="0"/>
        <u val="none"/>
        <vertAlign val="baseline"/>
        <sz val="11"/>
        <color auto="1"/>
        <name val="Calibri"/>
        <scheme val="minor"/>
      </font>
      <numFmt numFmtId="2" formatCode="0.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thin">
          <color indexed="64"/>
        </left>
        <right style="thin">
          <color indexed="64"/>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left style="thin">
          <color indexed="64"/>
        </left>
        <right style="thin">
          <color indexed="64"/>
        </right>
        <top/>
        <bottom/>
        <vertical style="thin">
          <color indexed="64"/>
        </vertical>
        <horizontal style="thin">
          <color indexed="64"/>
        </horizontal>
      </border>
    </dxf>
    <dxf>
      <font>
        <color theme="0" tint="-0.24994659260841701"/>
      </font>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i/>
      </font>
      <alignment horizontal="general" vertical="bottom" textRotation="0" wrapText="0" indent="0" justifyLastLine="0" shrinkToFit="0" readingOrder="0"/>
    </dxf>
    <dxf>
      <alignment horizontal="left" vertical="center" textRotation="0" wrapText="1"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1"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horizontal="general" vertical="center" textRotation="0" wrapText="0" indent="0" justifyLastLine="0" shrinkToFit="0" readingOrder="0"/>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3" defaultTableStyle="TableStyleMedium2" defaultPivotStyle="PivotStyleLight16">
    <tableStyle name="Table Style 1" pivot="0" count="2" xr9:uid="{00000000-0011-0000-FFFF-FFFF00000000}">
      <tableStyleElement type="wholeTable" dxfId="421"/>
      <tableStyleElement type="firstColumn" dxfId="420"/>
    </tableStyle>
    <tableStyle name="Table Style 2" pivot="0" count="2" xr9:uid="{00000000-0011-0000-FFFF-FFFF01000000}">
      <tableStyleElement type="wholeTable" dxfId="419"/>
      <tableStyleElement type="firstColumn" dxfId="418"/>
    </tableStyle>
    <tableStyle name="Table Style 3" pivot="0" count="4" xr9:uid="{00000000-0011-0000-FFFF-FFFF02000000}">
      <tableStyleElement type="wholeTable" dxfId="417"/>
      <tableStyleElement type="headerRow" dxfId="416"/>
      <tableStyleElement type="firstColumn" dxfId="415"/>
      <tableStyleElement type="secondColumnStripe" dxfId="41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le14" displayName="Table14" ref="A2:D11" totalsRowShown="0" headerRowDxfId="413" headerRowBorderDxfId="412" tableBorderDxfId="411" totalsRowBorderDxfId="410">
  <autoFilter ref="A2:D11" xr:uid="{00000000-0009-0000-0100-00000E000000}">
    <filterColumn colId="0" hiddenButton="1"/>
    <filterColumn colId="1" hiddenButton="1"/>
    <filterColumn colId="2" hiddenButton="1"/>
  </autoFilter>
  <tableColumns count="4">
    <tableColumn id="1" xr3:uid="{00000000-0010-0000-0000-000001000000}" name="Milestone reference" dataDxfId="409"/>
    <tableColumn id="2" xr3:uid="{00000000-0010-0000-0000-000002000000}" name="Rehabilitation milestone" dataDxfId="408"/>
    <tableColumn id="3" xr3:uid="{00000000-0010-0000-0000-000003000000}" name="Milestone criteria" dataDxfId="407"/>
    <tableColumn id="5" xr3:uid="{00000000-0010-0000-0000-000005000000}" name="Advice from Progressive Mine and Rehabilitation Closure Planning: Best Practices of Relevance to Mining in Queensland by KBR 2018" dataDxfId="406"/>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35711" displayName="Table35711" ref="A11:L17" headerRowCount="0" totalsRowShown="0" headerRowDxfId="158" headerRowBorderDxfId="157" tableBorderDxfId="156" totalsRowBorderDxfId="155">
  <tableColumns count="12">
    <tableColumn id="1" xr3:uid="{00000000-0010-0000-0900-000001000000}" name="Column1" headerRowDxfId="154" dataDxfId="153"/>
    <tableColumn id="2" xr3:uid="{00000000-0010-0000-0900-000002000000}" name="Column2" headerRowDxfId="152" dataDxfId="151">
      <calculatedColumnFormula>B8</calculatedColumnFormula>
    </tableColumn>
    <tableColumn id="3" xr3:uid="{00000000-0010-0000-0900-000003000000}" name="Column3" headerRowDxfId="150" dataDxfId="149"/>
    <tableColumn id="4" xr3:uid="{00000000-0010-0000-0900-000004000000}" name="Column4" headerRowDxfId="148" dataDxfId="147"/>
    <tableColumn id="5" xr3:uid="{00000000-0010-0000-0900-000005000000}" name="Column5" headerRowDxfId="146" dataDxfId="145"/>
    <tableColumn id="6" xr3:uid="{00000000-0010-0000-0900-000006000000}" name="Column6" headerRowDxfId="144" dataDxfId="143"/>
    <tableColumn id="7" xr3:uid="{00000000-0010-0000-0900-000007000000}" name="Column7" headerRowDxfId="142" dataDxfId="141"/>
    <tableColumn id="8" xr3:uid="{00000000-0010-0000-0900-000008000000}" name="Column8" headerRowDxfId="140" dataDxfId="139"/>
    <tableColumn id="9" xr3:uid="{00000000-0010-0000-0900-000009000000}" name="Column9" headerRowDxfId="138" dataDxfId="137"/>
    <tableColumn id="10" xr3:uid="{00000000-0010-0000-0900-00000A000000}" name="Column10" headerRowDxfId="136" dataDxfId="135"/>
    <tableColumn id="11" xr3:uid="{00000000-0010-0000-0900-00000B000000}" name="Column11" headerRowDxfId="134" dataDxfId="133"/>
    <tableColumn id="12" xr3:uid="{0705D9C0-E46E-4FBE-A5A4-205DFB9EAF3D}" name="Column12" headerRowDxfId="132" dataDxfId="131"/>
  </tableColumns>
  <tableStyleInfo name="Table Style 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2268" displayName="Table2268" ref="A7:P9" headerRowCount="0" totalsRowShown="0" headerRowDxfId="126" headerRowBorderDxfId="125" tableBorderDxfId="124" totalsRowBorderDxfId="123">
  <tableColumns count="16">
    <tableColumn id="1" xr3:uid="{00000000-0010-0000-0A00-000001000000}" name="Column1" headerRowDxfId="122" dataDxfId="121"/>
    <tableColumn id="2" xr3:uid="{00000000-0010-0000-0A00-000002000000}" name="Column2" headerRowDxfId="120" dataDxfId="119"/>
    <tableColumn id="3" xr3:uid="{00000000-0010-0000-0A00-000003000000}" name="Column3" headerRowDxfId="118" dataDxfId="117"/>
    <tableColumn id="4" xr3:uid="{00000000-0010-0000-0A00-000004000000}" name="Column4" headerRowDxfId="116" dataDxfId="115"/>
    <tableColumn id="5" xr3:uid="{00000000-0010-0000-0A00-000005000000}" name="Column5" headerRowDxfId="114" dataDxfId="113"/>
    <tableColumn id="6" xr3:uid="{00000000-0010-0000-0A00-000006000000}" name="Column6" headerRowDxfId="112" dataDxfId="111"/>
    <tableColumn id="7" xr3:uid="{00000000-0010-0000-0A00-000007000000}" name="Column7" headerRowDxfId="110" dataDxfId="109"/>
    <tableColumn id="8" xr3:uid="{00000000-0010-0000-0A00-000008000000}" name="Column8" headerRowDxfId="108" dataDxfId="107"/>
    <tableColumn id="9" xr3:uid="{00000000-0010-0000-0A00-000009000000}" name="Column9" headerRowDxfId="106" dataDxfId="105"/>
    <tableColumn id="10" xr3:uid="{00000000-0010-0000-0A00-00000A000000}" name="Column10" headerRowDxfId="104" dataDxfId="103"/>
    <tableColumn id="11" xr3:uid="{00000000-0010-0000-0A00-00000B000000}" name="Column11" headerRowDxfId="102" dataDxfId="101"/>
    <tableColumn id="12" xr3:uid="{00000000-0010-0000-0A00-00000C000000}" name="Column112" headerRowDxfId="100" dataDxfId="99"/>
    <tableColumn id="13" xr3:uid="{00000000-0010-0000-0A00-00000D000000}" name="Column12" headerRowDxfId="98" dataDxfId="97"/>
    <tableColumn id="14" xr3:uid="{00000000-0010-0000-0A00-00000E000000}" name="Column13" headerRowDxfId="96" dataDxfId="95"/>
    <tableColumn id="15" xr3:uid="{00000000-0010-0000-0A00-00000F000000}" name="Column14" headerRowDxfId="94" dataDxfId="93"/>
    <tableColumn id="16" xr3:uid="{00000000-0010-0000-0A00-000010000000}" name="Column15" headerRowDxfId="92" dataDxfId="91"/>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3579" displayName="Table3579" ref="A11:P17" headerRowCount="0" totalsRowShown="0" headerRowDxfId="90" headerRowBorderDxfId="89" tableBorderDxfId="88" totalsRowBorderDxfId="87">
  <tableColumns count="16">
    <tableColumn id="1" xr3:uid="{00000000-0010-0000-0B00-000001000000}" name="Column1" headerRowDxfId="86" dataDxfId="85"/>
    <tableColumn id="2" xr3:uid="{00000000-0010-0000-0B00-000002000000}" name="Column2" headerRowDxfId="84" dataDxfId="83"/>
    <tableColumn id="3" xr3:uid="{00000000-0010-0000-0B00-000003000000}" name="Column3" headerRowDxfId="82" dataDxfId="81"/>
    <tableColumn id="4" xr3:uid="{00000000-0010-0000-0B00-000004000000}" name="Column4" headerRowDxfId="80" dataDxfId="79"/>
    <tableColumn id="5" xr3:uid="{00000000-0010-0000-0B00-000005000000}" name="Column5" headerRowDxfId="78" dataDxfId="77"/>
    <tableColumn id="6" xr3:uid="{00000000-0010-0000-0B00-000006000000}" name="Column6" headerRowDxfId="76" dataDxfId="75"/>
    <tableColumn id="7" xr3:uid="{00000000-0010-0000-0B00-000007000000}" name="Column7" headerRowDxfId="74" dataDxfId="73"/>
    <tableColumn id="8" xr3:uid="{00000000-0010-0000-0B00-000008000000}" name="Column8" headerRowDxfId="72" dataDxfId="71"/>
    <tableColumn id="9" xr3:uid="{00000000-0010-0000-0B00-000009000000}" name="Column9" headerRowDxfId="70" dataDxfId="69"/>
    <tableColumn id="10" xr3:uid="{00000000-0010-0000-0B00-00000A000000}" name="Column10" headerRowDxfId="68" dataDxfId="67"/>
    <tableColumn id="11" xr3:uid="{00000000-0010-0000-0B00-00000B000000}" name="Column11" headerRowDxfId="66" dataDxfId="65"/>
    <tableColumn id="12" xr3:uid="{1FEEBADD-D4F7-4BD6-B087-CB04CE1E3D18}" name="Column12" headerRowDxfId="64" dataDxfId="63"/>
    <tableColumn id="13" xr3:uid="{5BCE1461-BBFB-4CE0-9F89-D83ECD075C6C}" name="Column13" headerRowDxfId="62" dataDxfId="61"/>
    <tableColumn id="14" xr3:uid="{B6579B3C-1CAF-4D16-8352-E6EF1EFCDFF0}" name="Column14" headerRowDxfId="60" dataDxfId="59"/>
    <tableColumn id="15" xr3:uid="{454B1663-AD6B-4198-AF7E-4134E2906CA4}" name="Column15" headerRowDxfId="58" dataDxfId="57"/>
    <tableColumn id="16" xr3:uid="{6EA7CED4-BEA1-4305-8FAB-E4E0EFF6E10D}" name="Column16" headerRowDxfId="56" dataDxfId="55"/>
  </tableColumns>
  <tableStyleInfo name="Table Style 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C000000}" name="Table226" displayName="Table226" ref="A7:K9" headerRowCount="0" totalsRowShown="0" headerRowDxfId="51" headerRowBorderDxfId="50" tableBorderDxfId="49" totalsRowBorderDxfId="48">
  <tableColumns count="11">
    <tableColumn id="1" xr3:uid="{00000000-0010-0000-0C00-000001000000}" name="Column1" headerRowDxfId="47" dataDxfId="46"/>
    <tableColumn id="2" xr3:uid="{00000000-0010-0000-0C00-000002000000}" name="Column2" headerRowDxfId="45" dataDxfId="44"/>
    <tableColumn id="3" xr3:uid="{00000000-0010-0000-0C00-000003000000}" name="Column3" headerRowDxfId="43" dataDxfId="42"/>
    <tableColumn id="4" xr3:uid="{00000000-0010-0000-0C00-000004000000}" name="Column4" headerRowDxfId="41" dataDxfId="40"/>
    <tableColumn id="5" xr3:uid="{00000000-0010-0000-0C00-000005000000}" name="Column5" headerRowDxfId="39" dataDxfId="38"/>
    <tableColumn id="6" xr3:uid="{00000000-0010-0000-0C00-000006000000}" name="Column6" headerRowDxfId="37" dataDxfId="36"/>
    <tableColumn id="7" xr3:uid="{00000000-0010-0000-0C00-000007000000}" name="Column7" headerRowDxfId="35" dataDxfId="34"/>
    <tableColumn id="8" xr3:uid="{00000000-0010-0000-0C00-000008000000}" name="Column8" headerRowDxfId="33" dataDxfId="32"/>
    <tableColumn id="9" xr3:uid="{00000000-0010-0000-0C00-000009000000}" name="Column9" headerRowDxfId="31" dataDxfId="30"/>
    <tableColumn id="10" xr3:uid="{00000000-0010-0000-0C00-00000A000000}" name="Column10" headerRowDxfId="29" dataDxfId="28"/>
    <tableColumn id="11" xr3:uid="{00000000-0010-0000-0C00-00000B000000}" name="Column11" headerRowDxfId="27" dataDxfId="26"/>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D000000}" name="Table357" displayName="Table357" ref="A11:K15" headerRowCount="0" totalsRowShown="0" headerRowDxfId="25" headerRowBorderDxfId="24" tableBorderDxfId="23" totalsRowBorderDxfId="22">
  <tableColumns count="11">
    <tableColumn id="1" xr3:uid="{00000000-0010-0000-0D00-000001000000}" name="Column1" headerRowDxfId="21" dataDxfId="20"/>
    <tableColumn id="2" xr3:uid="{00000000-0010-0000-0D00-000002000000}" name="Column2" headerRowDxfId="19" dataDxfId="18"/>
    <tableColumn id="3" xr3:uid="{00000000-0010-0000-0D00-000003000000}" name="Column3" headerRowDxfId="17" dataDxfId="16"/>
    <tableColumn id="4" xr3:uid="{00000000-0010-0000-0D00-000004000000}" name="Column4" headerRowDxfId="15" dataDxfId="14"/>
    <tableColumn id="5" xr3:uid="{00000000-0010-0000-0D00-000005000000}" name="Column5" headerRowDxfId="13" dataDxfId="12"/>
    <tableColumn id="6" xr3:uid="{00000000-0010-0000-0D00-000006000000}" name="Column6" headerRowDxfId="11" dataDxfId="10"/>
    <tableColumn id="7" xr3:uid="{00000000-0010-0000-0D00-000007000000}" name="Column7" headerRowDxfId="9" dataDxfId="8">
      <calculatedColumnFormula>C10</calculatedColumnFormula>
    </tableColumn>
    <tableColumn id="8" xr3:uid="{00000000-0010-0000-0D00-000008000000}" name="Column8" headerRowDxfId="7" dataDxfId="6"/>
    <tableColumn id="9" xr3:uid="{00000000-0010-0000-0D00-000009000000}" name="Column9" headerRowDxfId="5" dataDxfId="4"/>
    <tableColumn id="10" xr3:uid="{00000000-0010-0000-0D00-00000A000000}" name="Column10" headerRowDxfId="3" dataDxfId="2"/>
    <tableColumn id="11" xr3:uid="{00000000-0010-0000-0D00-00000B000000}" name="Column11" headerRowDxfId="1" dataDxfId="0"/>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1000000}" name="Table15" displayName="Table15" ref="A2:C5" totalsRowShown="0" headerRowDxfId="405" headerRowBorderDxfId="404" tableBorderDxfId="403" totalsRowBorderDxfId="402">
  <autoFilter ref="A2:C5" xr:uid="{00000000-0009-0000-0100-00000F000000}">
    <filterColumn colId="0" hiddenButton="1"/>
    <filterColumn colId="1" hiddenButton="1"/>
    <filterColumn colId="2" hiddenButton="1"/>
  </autoFilter>
  <tableColumns count="3">
    <tableColumn id="1" xr3:uid="{00000000-0010-0000-0100-000001000000}" name="Milestone reference" dataDxfId="401"/>
    <tableColumn id="2" xr3:uid="{00000000-0010-0000-0100-000002000000}" name="Management milestone" dataDxfId="400"/>
    <tableColumn id="3" xr3:uid="{00000000-0010-0000-0100-000003000000}" name="Milestone criteria" dataDxfId="399"/>
  </tableColumns>
  <tableStyleInfo name="Table Style 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2000000}" name="Table12" displayName="Table12" ref="A7:K9" headerRowCount="0" totalsRowShown="0" headerRowDxfId="395" headerRowBorderDxfId="394" tableBorderDxfId="393" totalsRowBorderDxfId="392">
  <tableColumns count="11">
    <tableColumn id="1" xr3:uid="{00000000-0010-0000-0200-000001000000}" name="Column1" headerRowDxfId="391" dataDxfId="390"/>
    <tableColumn id="2" xr3:uid="{00000000-0010-0000-0200-000002000000}" name="Column2" headerRowDxfId="389" dataDxfId="388"/>
    <tableColumn id="3" xr3:uid="{00000000-0010-0000-0200-000003000000}" name="Column3" headerRowDxfId="387" dataDxfId="386"/>
    <tableColumn id="4" xr3:uid="{00000000-0010-0000-0200-000004000000}" name="Column4" headerRowDxfId="385" dataDxfId="384"/>
    <tableColumn id="5" xr3:uid="{00000000-0010-0000-0200-000005000000}" name="Column5" headerRowDxfId="383" dataDxfId="382"/>
    <tableColumn id="6" xr3:uid="{00000000-0010-0000-0200-000006000000}" name="Column6" headerRowDxfId="381" dataDxfId="380"/>
    <tableColumn id="7" xr3:uid="{00000000-0010-0000-0200-000007000000}" name="Column7" headerRowDxfId="379" dataDxfId="378"/>
    <tableColumn id="8" xr3:uid="{00000000-0010-0000-0200-000008000000}" name="Column8" headerRowDxfId="377" dataDxfId="376"/>
    <tableColumn id="9" xr3:uid="{00000000-0010-0000-0200-000009000000}" name="Column9" headerRowDxfId="375" dataDxfId="374"/>
    <tableColumn id="10" xr3:uid="{00000000-0010-0000-0200-00000A000000}" name="Column10" headerRowDxfId="373" dataDxfId="372"/>
    <tableColumn id="11" xr3:uid="{00000000-0010-0000-0200-00000B000000}" name="Column11" headerRowDxfId="371" dataDxfId="370"/>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Table13" displayName="Table13" ref="A11:K17" headerRowCount="0" totalsRowShown="0" headerRowDxfId="369" headerRowBorderDxfId="368" tableBorderDxfId="367" totalsRowBorderDxfId="366">
  <tableColumns count="11">
    <tableColumn id="1" xr3:uid="{00000000-0010-0000-0300-000001000000}" name="Column1" headerRowDxfId="365" dataDxfId="364"/>
    <tableColumn id="2" xr3:uid="{00000000-0010-0000-0300-000002000000}" name="Column2" headerRowDxfId="363" dataDxfId="362"/>
    <tableColumn id="3" xr3:uid="{00000000-0010-0000-0300-000003000000}" name="Column3" headerRowDxfId="361" dataDxfId="360"/>
    <tableColumn id="4" xr3:uid="{00000000-0010-0000-0300-000004000000}" name="Column4" headerRowDxfId="359" dataDxfId="358"/>
    <tableColumn id="5" xr3:uid="{00000000-0010-0000-0300-000005000000}" name="Column5" headerRowDxfId="357" dataDxfId="356"/>
    <tableColumn id="6" xr3:uid="{00000000-0010-0000-0300-000006000000}" name="Column6" headerRowDxfId="355" dataDxfId="354"/>
    <tableColumn id="7" xr3:uid="{00000000-0010-0000-0300-000007000000}" name="Column7" headerRowDxfId="353" dataDxfId="352"/>
    <tableColumn id="8" xr3:uid="{00000000-0010-0000-0300-000008000000}" name="Column8" headerRowDxfId="351" dataDxfId="350"/>
    <tableColumn id="9" xr3:uid="{00000000-0010-0000-0300-000009000000}" name="Column9" headerRowDxfId="349" dataDxfId="348"/>
    <tableColumn id="10" xr3:uid="{00000000-0010-0000-0300-00000A000000}" name="Column10" headerRowDxfId="347" dataDxfId="346"/>
    <tableColumn id="11" xr3:uid="{00000000-0010-0000-0300-00000B000000}" name="Column11" headerRowDxfId="345" dataDxfId="344"/>
  </tableColumns>
  <tableStyleInfo name="Table Style 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4000000}" name="Table2" displayName="Table2" ref="A7:V9" headerRowCount="0" totalsRowShown="0" headerRowDxfId="338" headerRowBorderDxfId="337" tableBorderDxfId="336" totalsRowBorderDxfId="335">
  <tableColumns count="22">
    <tableColumn id="1" xr3:uid="{00000000-0010-0000-0400-000001000000}" name="Column1" headerRowDxfId="334" dataDxfId="333"/>
    <tableColumn id="2" xr3:uid="{00000000-0010-0000-0400-000002000000}" name="Column2" headerRowDxfId="332" dataDxfId="331"/>
    <tableColumn id="3" xr3:uid="{00000000-0010-0000-0400-000003000000}" name="Column3" headerRowDxfId="330" dataDxfId="329"/>
    <tableColumn id="4" xr3:uid="{00000000-0010-0000-0400-000004000000}" name="Column4" headerRowDxfId="328" dataDxfId="327"/>
    <tableColumn id="5" xr3:uid="{00000000-0010-0000-0400-000005000000}" name="Column5" headerRowDxfId="326" dataDxfId="325"/>
    <tableColumn id="6" xr3:uid="{00000000-0010-0000-0400-000006000000}" name="Column6" headerRowDxfId="324" dataDxfId="323"/>
    <tableColumn id="7" xr3:uid="{00000000-0010-0000-0400-000007000000}" name="Column7" headerRowDxfId="322" dataDxfId="321"/>
    <tableColumn id="8" xr3:uid="{00000000-0010-0000-0400-000008000000}" name="Column8" headerRowDxfId="320" dataDxfId="319"/>
    <tableColumn id="9" xr3:uid="{00000000-0010-0000-0400-000009000000}" name="Column9" headerRowDxfId="318" dataDxfId="317"/>
    <tableColumn id="10" xr3:uid="{00000000-0010-0000-0400-00000A000000}" name="Column10" headerRowDxfId="316" dataDxfId="315"/>
    <tableColumn id="11" xr3:uid="{00000000-0010-0000-0400-00000B000000}" name="Column11" headerRowDxfId="314" dataDxfId="313"/>
    <tableColumn id="12" xr3:uid="{00000000-0010-0000-0400-00000C000000}" name="Column112" headerRowDxfId="312" dataDxfId="311"/>
    <tableColumn id="13" xr3:uid="{859905D8-6F87-441E-920F-80D9367F9384}" name="Column12" headerRowDxfId="310" dataDxfId="309"/>
    <tableColumn id="14" xr3:uid="{A0BAC9C2-4FD6-4AF5-A122-F9625D51F2AB}" name="Column13" headerRowDxfId="308" dataDxfId="307"/>
    <tableColumn id="15" xr3:uid="{24F40594-6A91-4004-9162-BCF1B93CA545}" name="Column14" headerRowDxfId="306" dataDxfId="305"/>
    <tableColumn id="16" xr3:uid="{FB9FD99A-4AB1-4533-9C5D-5B84FB05B559}" name="Column15" headerRowDxfId="304" dataDxfId="303"/>
    <tableColumn id="17" xr3:uid="{2D18932C-CAC3-4FAD-9722-4538F7875703}" name="Column16" headerRowDxfId="302" dataDxfId="301"/>
    <tableColumn id="18" xr3:uid="{151C5A62-95C6-4EDC-A991-29DC379715D1}" name="Column17" headerRowDxfId="300" dataDxfId="299"/>
    <tableColumn id="19" xr3:uid="{5335E1F4-13B6-4370-98DE-640950DC39E9}" name="Column18" headerRowDxfId="298" dataDxfId="297"/>
    <tableColumn id="20" xr3:uid="{7DDA3010-9F45-45CC-A3E3-BAC696D8B130}" name="Column19" headerRowDxfId="296" dataDxfId="295"/>
    <tableColumn id="21" xr3:uid="{B33E815A-5FA4-4D29-A2A2-2CECBCC1B0CF}" name="Column20" headerRowDxfId="294" dataDxfId="293"/>
    <tableColumn id="22" xr3:uid="{AA93BE3A-96E2-4FE3-B844-96938643AFF6}" name="Column21" headerRowDxfId="292" dataDxfId="291"/>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Table3" displayName="Table3" ref="A11:V16" headerRowCount="0" totalsRowShown="0" headerRowDxfId="290" headerRowBorderDxfId="289" tableBorderDxfId="288" totalsRowBorderDxfId="287">
  <tableColumns count="22">
    <tableColumn id="1" xr3:uid="{00000000-0010-0000-0500-000001000000}" name="Column1" headerRowDxfId="286" dataDxfId="285"/>
    <tableColumn id="2" xr3:uid="{00000000-0010-0000-0500-000002000000}" name="Column2" headerRowDxfId="284" dataDxfId="283"/>
    <tableColumn id="3" xr3:uid="{00000000-0010-0000-0500-000003000000}" name="Column3" headerRowDxfId="282" dataDxfId="281"/>
    <tableColumn id="4" xr3:uid="{00000000-0010-0000-0500-000004000000}" name="Column4" headerRowDxfId="280" dataDxfId="279">
      <calculatedColumnFormula>D7</calculatedColumnFormula>
    </tableColumn>
    <tableColumn id="5" xr3:uid="{00000000-0010-0000-0500-000005000000}" name="Column5" headerRowDxfId="278" dataDxfId="277">
      <calculatedColumnFormula>E10</calculatedColumnFormula>
    </tableColumn>
    <tableColumn id="6" xr3:uid="{00000000-0010-0000-0500-000006000000}" name="Column6" headerRowDxfId="276" dataDxfId="275"/>
    <tableColumn id="7" xr3:uid="{00000000-0010-0000-0500-000007000000}" name="Column7" headerRowDxfId="274" dataDxfId="273"/>
    <tableColumn id="8" xr3:uid="{00000000-0010-0000-0500-000008000000}" name="Column8" headerRowDxfId="272" dataDxfId="271"/>
    <tableColumn id="9" xr3:uid="{00000000-0010-0000-0500-000009000000}" name="Column9" headerRowDxfId="270" dataDxfId="269"/>
    <tableColumn id="10" xr3:uid="{00000000-0010-0000-0500-00000A000000}" name="Column10" headerRowDxfId="268" dataDxfId="267"/>
    <tableColumn id="11" xr3:uid="{00000000-0010-0000-0500-00000B000000}" name="Column11" headerRowDxfId="266" dataDxfId="265">
      <calculatedColumnFormula>Table3[[#This Row],[Column10]]</calculatedColumnFormula>
    </tableColumn>
    <tableColumn id="12" xr3:uid="{00000000-0010-0000-0500-00000C000000}" name="Column12" headerRowDxfId="264" dataDxfId="263"/>
    <tableColumn id="13" xr3:uid="{00000000-0010-0000-0500-00000D000000}" name="Column13" headerRowDxfId="262" dataDxfId="261">
      <calculatedColumnFormula>L10</calculatedColumnFormula>
    </tableColumn>
    <tableColumn id="14" xr3:uid="{00000000-0010-0000-0500-00000E000000}" name="Column14" headerRowDxfId="260" dataDxfId="259"/>
    <tableColumn id="18" xr3:uid="{46E6D74F-1BA6-4CFD-80BC-CA328E963970}" name="Column18" headerRowDxfId="258" dataDxfId="257"/>
    <tableColumn id="15" xr3:uid="{00000000-0010-0000-0500-00000F000000}" name="Column15" headerRowDxfId="256" dataDxfId="255"/>
    <tableColumn id="16" xr3:uid="{00000000-0010-0000-0500-000010000000}" name="Column16" headerRowDxfId="254" dataDxfId="253"/>
    <tableColumn id="17" xr3:uid="{00000000-0010-0000-0500-000011000000}" name="Column17" headerRowDxfId="252" dataDxfId="251"/>
    <tableColumn id="19" xr3:uid="{5727D9C4-7FD3-494D-9704-FA7E0221698F}" name="Column19" headerRowDxfId="250" dataDxfId="249"/>
    <tableColumn id="20" xr3:uid="{DD217A25-BFEE-4371-9218-4386A4CBD9BF}" name="Column20" headerRowDxfId="248" dataDxfId="247"/>
    <tableColumn id="21" xr3:uid="{EFD2B6B3-5D6D-4624-A8C6-8E8129CCB2A7}" name="Column21" headerRowDxfId="246" dataDxfId="245"/>
    <tableColumn id="22" xr3:uid="{2E47091A-B044-449A-B23E-330AB0C41C43}" name="Column22" headerRowDxfId="244" dataDxfId="243"/>
  </tableColumns>
  <tableStyleInfo name="Table Style 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22" displayName="Table22" ref="A7:K9" headerRowCount="0" totalsRowShown="0" headerRowDxfId="240" headerRowBorderDxfId="239" tableBorderDxfId="238" totalsRowBorderDxfId="237">
  <tableColumns count="11">
    <tableColumn id="1" xr3:uid="{00000000-0010-0000-0600-000001000000}" name="Column1" headerRowDxfId="236" dataDxfId="235"/>
    <tableColumn id="2" xr3:uid="{00000000-0010-0000-0600-000002000000}" name="Column2" headerRowDxfId="234" dataDxfId="233"/>
    <tableColumn id="3" xr3:uid="{00000000-0010-0000-0600-000003000000}" name="Column3" headerRowDxfId="232" dataDxfId="231"/>
    <tableColumn id="4" xr3:uid="{00000000-0010-0000-0600-000004000000}" name="Column4" headerRowDxfId="230" dataDxfId="229"/>
    <tableColumn id="5" xr3:uid="{00000000-0010-0000-0600-000005000000}" name="Column5" headerRowDxfId="228" dataDxfId="227"/>
    <tableColumn id="6" xr3:uid="{00000000-0010-0000-0600-000006000000}" name="Column6" headerRowDxfId="226" dataDxfId="225"/>
    <tableColumn id="7" xr3:uid="{00000000-0010-0000-0600-000007000000}" name="Column7" headerRowDxfId="224" dataDxfId="223"/>
    <tableColumn id="8" xr3:uid="{00000000-0010-0000-0600-000008000000}" name="Column8" headerRowDxfId="222" dataDxfId="221"/>
    <tableColumn id="9" xr3:uid="{00000000-0010-0000-0600-000009000000}" name="Column9" headerRowDxfId="220" dataDxfId="219"/>
    <tableColumn id="10" xr3:uid="{00000000-0010-0000-0600-00000A000000}" name="Column10" headerRowDxfId="218" dataDxfId="217"/>
    <tableColumn id="11" xr3:uid="{00000000-0010-0000-0600-00000B000000}" name="Column11" headerRowDxfId="216" dataDxfId="215"/>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35" displayName="Table35" ref="A11:K17" headerRowCount="0" totalsRowShown="0" headerRowDxfId="214" headerRowBorderDxfId="213" tableBorderDxfId="212" totalsRowBorderDxfId="211">
  <tableColumns count="11">
    <tableColumn id="1" xr3:uid="{00000000-0010-0000-0700-000001000000}" name="Column1" headerRowDxfId="210" dataDxfId="209"/>
    <tableColumn id="2" xr3:uid="{00000000-0010-0000-0700-000002000000}" name="Column2" headerRowDxfId="208" dataDxfId="207"/>
    <tableColumn id="3" xr3:uid="{00000000-0010-0000-0700-000003000000}" name="Column3" headerRowDxfId="206" dataDxfId="205"/>
    <tableColumn id="4" xr3:uid="{00000000-0010-0000-0700-000004000000}" name="Column4" headerRowDxfId="204" dataDxfId="203">
      <calculatedColumnFormula>C10</calculatedColumnFormula>
    </tableColumn>
    <tableColumn id="5" xr3:uid="{00000000-0010-0000-0700-000005000000}" name="Column5" headerRowDxfId="202" dataDxfId="201">
      <calculatedColumnFormula>D2</calculatedColumnFormula>
    </tableColumn>
    <tableColumn id="6" xr3:uid="{00000000-0010-0000-0700-000006000000}" name="Column6" headerRowDxfId="200" dataDxfId="199"/>
    <tableColumn id="7" xr3:uid="{00000000-0010-0000-0700-000007000000}" name="Column7" headerRowDxfId="198" dataDxfId="197"/>
    <tableColumn id="8" xr3:uid="{00000000-0010-0000-0700-000008000000}" name="Column8" headerRowDxfId="196" dataDxfId="195"/>
    <tableColumn id="9" xr3:uid="{00000000-0010-0000-0700-000009000000}" name="Column9" headerRowDxfId="194" dataDxfId="193"/>
    <tableColumn id="10" xr3:uid="{00000000-0010-0000-0700-00000A000000}" name="Column10" headerRowDxfId="192" dataDxfId="191"/>
    <tableColumn id="11" xr3:uid="{00000000-0010-0000-0700-00000B000000}" name="Column11" headerRowDxfId="190" dataDxfId="189"/>
  </tableColumns>
  <tableStyleInfo name="Table Style 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2610" displayName="Table22610" ref="A7:L9" headerRowCount="0" totalsRowShown="0" headerRowDxfId="186" headerRowBorderDxfId="185" tableBorderDxfId="184" totalsRowBorderDxfId="183">
  <tableColumns count="12">
    <tableColumn id="1" xr3:uid="{00000000-0010-0000-0800-000001000000}" name="Column1" headerRowDxfId="182" dataDxfId="181"/>
    <tableColumn id="2" xr3:uid="{00000000-0010-0000-0800-000002000000}" name="Column2" headerRowDxfId="180" dataDxfId="179"/>
    <tableColumn id="3" xr3:uid="{00000000-0010-0000-0800-000003000000}" name="Column3" headerRowDxfId="178" dataDxfId="177"/>
    <tableColumn id="4" xr3:uid="{00000000-0010-0000-0800-000004000000}" name="Column4" headerRowDxfId="176" dataDxfId="175"/>
    <tableColumn id="5" xr3:uid="{00000000-0010-0000-0800-000005000000}" name="Column5" headerRowDxfId="174" dataDxfId="173"/>
    <tableColumn id="6" xr3:uid="{00000000-0010-0000-0800-000006000000}" name="Column6" headerRowDxfId="172" dataDxfId="171"/>
    <tableColumn id="7" xr3:uid="{00000000-0010-0000-0800-000007000000}" name="Column7" headerRowDxfId="170" dataDxfId="169"/>
    <tableColumn id="8" xr3:uid="{00000000-0010-0000-0800-000008000000}" name="Column8" headerRowDxfId="168" dataDxfId="167"/>
    <tableColumn id="9" xr3:uid="{00000000-0010-0000-0800-000009000000}" name="Column9" headerRowDxfId="166" dataDxfId="165"/>
    <tableColumn id="10" xr3:uid="{00000000-0010-0000-0800-00000A000000}" name="Column10" headerRowDxfId="164" dataDxfId="163"/>
    <tableColumn id="11" xr3:uid="{00000000-0010-0000-0800-00000B000000}" name="Column11" headerRowDxfId="162" dataDxfId="161"/>
    <tableColumn id="17" xr3:uid="{2D8FDEC7-D635-4307-8B57-C7DA495593B5}" name="Column12" headerRowDxfId="160" dataDxfId="159"/>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55" zoomScale="85" zoomScaleNormal="85" workbookViewId="0">
      <selection activeCell="E107" sqref="E107"/>
    </sheetView>
  </sheetViews>
  <sheetFormatPr defaultRowHeight="14.5" x14ac:dyDescent="0.3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K21"/>
  <sheetViews>
    <sheetView tabSelected="1" zoomScaleNormal="100" workbookViewId="0">
      <selection activeCell="E4" sqref="E4:O4"/>
    </sheetView>
  </sheetViews>
  <sheetFormatPr defaultColWidth="12.08984375" defaultRowHeight="14.5" x14ac:dyDescent="0.35"/>
  <cols>
    <col min="1" max="1" width="26.90625" style="1" customWidth="1"/>
    <col min="2" max="11" width="11.6328125" customWidth="1"/>
  </cols>
  <sheetData>
    <row r="1" spans="1:11" ht="23.25" customHeight="1" x14ac:dyDescent="0.45">
      <c r="A1" s="127" t="s">
        <v>40</v>
      </c>
      <c r="B1" s="127"/>
      <c r="C1" s="127"/>
      <c r="D1" s="127"/>
      <c r="E1" s="127"/>
      <c r="F1" s="127"/>
      <c r="G1" s="127"/>
      <c r="H1" s="127"/>
      <c r="I1" s="127"/>
      <c r="J1" s="127"/>
      <c r="K1" s="127"/>
    </row>
    <row r="2" spans="1:11" ht="15.9" customHeight="1" x14ac:dyDescent="0.35">
      <c r="A2" s="126" t="s">
        <v>0</v>
      </c>
      <c r="B2" s="126"/>
      <c r="C2" s="126"/>
      <c r="D2" s="126"/>
      <c r="E2" s="124" t="s">
        <v>301</v>
      </c>
      <c r="F2" s="124"/>
      <c r="G2" s="124"/>
      <c r="H2" s="124"/>
      <c r="I2" s="124"/>
      <c r="J2" s="124"/>
      <c r="K2" s="124"/>
    </row>
    <row r="3" spans="1:11" ht="15.9" customHeight="1" x14ac:dyDescent="0.35">
      <c r="A3" s="126" t="s">
        <v>1</v>
      </c>
      <c r="B3" s="126"/>
      <c r="C3" s="126"/>
      <c r="D3" s="126"/>
      <c r="E3" s="124" t="s">
        <v>305</v>
      </c>
      <c r="F3" s="124"/>
      <c r="G3" s="124"/>
      <c r="H3" s="124"/>
      <c r="I3" s="124"/>
      <c r="J3" s="124"/>
      <c r="K3" s="124"/>
    </row>
    <row r="4" spans="1:11" ht="15.9" customHeight="1" x14ac:dyDescent="0.35">
      <c r="A4" s="126" t="s">
        <v>39</v>
      </c>
      <c r="B4" s="126"/>
      <c r="C4" s="126"/>
      <c r="D4" s="126"/>
      <c r="E4" s="124" t="s">
        <v>303</v>
      </c>
      <c r="F4" s="124"/>
      <c r="G4" s="124"/>
      <c r="H4" s="124"/>
      <c r="I4" s="124"/>
      <c r="J4" s="124"/>
      <c r="K4" s="124"/>
    </row>
    <row r="5" spans="1:11" ht="32.15" customHeight="1" x14ac:dyDescent="0.35">
      <c r="A5" s="129" t="s">
        <v>289</v>
      </c>
      <c r="B5" s="129"/>
      <c r="C5" s="129"/>
      <c r="D5" s="129"/>
      <c r="E5" s="130">
        <v>48579</v>
      </c>
      <c r="F5" s="124"/>
      <c r="G5" s="124"/>
      <c r="H5" s="124"/>
      <c r="I5" s="124"/>
      <c r="J5" s="124"/>
      <c r="K5" s="124"/>
    </row>
    <row r="6" spans="1:11" ht="15.9" customHeight="1" x14ac:dyDescent="0.35">
      <c r="A6" s="126" t="s">
        <v>41</v>
      </c>
      <c r="B6" s="126"/>
      <c r="C6" s="126"/>
      <c r="D6" s="126"/>
      <c r="E6" s="124" t="s">
        <v>138</v>
      </c>
      <c r="F6" s="124"/>
      <c r="G6" s="124"/>
      <c r="H6" s="124"/>
      <c r="I6" s="124"/>
      <c r="J6" s="124"/>
      <c r="K6" s="124"/>
    </row>
    <row r="7" spans="1:11" ht="30.9" customHeight="1" x14ac:dyDescent="0.35">
      <c r="A7" s="53" t="s">
        <v>2</v>
      </c>
      <c r="B7" s="54">
        <v>48579</v>
      </c>
      <c r="C7" s="54"/>
      <c r="D7" s="54"/>
      <c r="E7" s="54"/>
      <c r="F7" s="54"/>
      <c r="G7" s="54"/>
      <c r="H7" s="54"/>
      <c r="I7" s="54"/>
      <c r="J7" s="54"/>
      <c r="K7" s="54"/>
    </row>
    <row r="8" spans="1:11" ht="30.9" customHeight="1" x14ac:dyDescent="0.35">
      <c r="A8" s="53" t="s">
        <v>19</v>
      </c>
      <c r="B8" s="55">
        <f>112.37+28.69</f>
        <v>141.06</v>
      </c>
      <c r="C8" s="55"/>
      <c r="D8" s="55"/>
      <c r="E8" s="55"/>
      <c r="F8" s="55"/>
      <c r="G8" s="55"/>
      <c r="H8" s="55"/>
      <c r="I8" s="55"/>
      <c r="J8" s="55"/>
      <c r="K8" s="55"/>
    </row>
    <row r="9" spans="1:11" ht="30.9" customHeight="1" x14ac:dyDescent="0.35">
      <c r="A9" s="53" t="s">
        <v>3</v>
      </c>
      <c r="B9" s="54">
        <v>48944</v>
      </c>
      <c r="C9" s="54">
        <v>52596</v>
      </c>
      <c r="D9" s="54"/>
      <c r="E9" s="54"/>
      <c r="F9" s="54"/>
      <c r="G9" s="54"/>
      <c r="H9" s="54"/>
      <c r="I9" s="54"/>
      <c r="J9" s="54"/>
      <c r="K9" s="54"/>
    </row>
    <row r="10" spans="1:11" x14ac:dyDescent="0.35">
      <c r="A10" s="56" t="s">
        <v>4</v>
      </c>
      <c r="B10" s="128" t="s">
        <v>5</v>
      </c>
      <c r="C10" s="128"/>
      <c r="D10" s="128"/>
      <c r="E10" s="128"/>
      <c r="F10" s="128"/>
      <c r="G10" s="128"/>
      <c r="H10" s="128"/>
      <c r="I10" s="128"/>
      <c r="J10" s="128"/>
      <c r="K10" s="128"/>
    </row>
    <row r="11" spans="1:11" x14ac:dyDescent="0.35">
      <c r="A11" s="57" t="s">
        <v>12</v>
      </c>
      <c r="B11" s="65">
        <f>B8</f>
        <v>141.06</v>
      </c>
      <c r="C11" s="65"/>
      <c r="D11" s="65"/>
      <c r="E11" s="65"/>
      <c r="F11" s="65"/>
      <c r="G11" s="65"/>
      <c r="H11" s="65"/>
      <c r="I11" s="65"/>
      <c r="J11" s="65"/>
      <c r="K11" s="65"/>
    </row>
    <row r="12" spans="1:11" x14ac:dyDescent="0.35">
      <c r="A12" s="57" t="s">
        <v>13</v>
      </c>
      <c r="B12" s="65">
        <f>B11</f>
        <v>141.06</v>
      </c>
      <c r="C12" s="65"/>
      <c r="D12" s="65"/>
      <c r="E12" s="65"/>
      <c r="F12" s="65"/>
      <c r="G12" s="65"/>
      <c r="H12" s="65"/>
      <c r="I12" s="65"/>
      <c r="J12" s="65"/>
      <c r="K12" s="65"/>
    </row>
    <row r="13" spans="1:11" x14ac:dyDescent="0.35">
      <c r="A13" s="57" t="s">
        <v>20</v>
      </c>
      <c r="B13" s="65">
        <f>B11</f>
        <v>141.06</v>
      </c>
      <c r="C13" s="65"/>
      <c r="D13" s="65"/>
      <c r="E13" s="65"/>
      <c r="F13" s="65"/>
      <c r="G13" s="65"/>
      <c r="H13" s="65"/>
      <c r="I13" s="65"/>
      <c r="J13" s="65"/>
      <c r="K13" s="65"/>
    </row>
    <row r="14" spans="1:11" x14ac:dyDescent="0.35">
      <c r="A14" s="57" t="s">
        <v>21</v>
      </c>
      <c r="B14" s="65">
        <f>B11</f>
        <v>141.06</v>
      </c>
      <c r="C14" s="65"/>
      <c r="D14" s="65"/>
      <c r="E14" s="65"/>
      <c r="F14" s="65"/>
      <c r="G14" s="65"/>
      <c r="H14" s="65"/>
      <c r="I14" s="65"/>
      <c r="J14" s="65"/>
      <c r="K14" s="65"/>
    </row>
    <row r="15" spans="1:11" x14ac:dyDescent="0.35">
      <c r="A15" s="57" t="s">
        <v>47</v>
      </c>
      <c r="B15" s="65"/>
      <c r="C15" s="65">
        <f>B14</f>
        <v>141.06</v>
      </c>
      <c r="D15" s="65"/>
      <c r="E15" s="65"/>
      <c r="F15" s="65"/>
      <c r="G15" s="65"/>
      <c r="H15" s="65"/>
      <c r="I15" s="65"/>
      <c r="J15" s="65"/>
      <c r="K15" s="65"/>
    </row>
    <row r="16" spans="1:11" x14ac:dyDescent="0.35">
      <c r="A16"/>
    </row>
    <row r="17" spans="1:11" ht="15" thickBot="1" x14ac:dyDescent="0.4"/>
    <row r="18" spans="1:11" x14ac:dyDescent="0.35">
      <c r="A18" s="114" t="s">
        <v>31</v>
      </c>
      <c r="B18" s="115"/>
      <c r="C18" s="115"/>
      <c r="D18" s="115"/>
      <c r="E18" s="115"/>
      <c r="F18" s="115"/>
      <c r="G18" s="115"/>
      <c r="H18" s="115"/>
      <c r="I18" s="115"/>
      <c r="J18" s="115"/>
      <c r="K18" s="116"/>
    </row>
    <row r="19" spans="1:11" x14ac:dyDescent="0.35">
      <c r="A19" s="117" t="s">
        <v>32</v>
      </c>
      <c r="B19" s="118"/>
      <c r="C19" s="118"/>
      <c r="D19" s="118"/>
      <c r="E19" s="118"/>
      <c r="F19" s="118"/>
      <c r="G19" s="118"/>
      <c r="H19" s="118"/>
      <c r="I19" s="118"/>
      <c r="J19" s="118"/>
      <c r="K19" s="119"/>
    </row>
    <row r="20" spans="1:11" x14ac:dyDescent="0.35">
      <c r="A20" s="117" t="s">
        <v>33</v>
      </c>
      <c r="B20" s="118"/>
      <c r="C20" s="118"/>
      <c r="D20" s="118"/>
      <c r="E20" s="118"/>
      <c r="F20" s="118"/>
      <c r="G20" s="118"/>
      <c r="H20" s="118"/>
      <c r="I20" s="118"/>
      <c r="J20" s="118"/>
      <c r="K20" s="119"/>
    </row>
    <row r="21" spans="1:11" ht="15" thickBot="1" x14ac:dyDescent="0.4">
      <c r="A21" s="120" t="s">
        <v>37</v>
      </c>
      <c r="B21" s="121"/>
      <c r="C21" s="121"/>
      <c r="D21" s="121"/>
      <c r="E21" s="121"/>
      <c r="F21" s="121"/>
      <c r="G21" s="121"/>
      <c r="H21" s="121"/>
      <c r="I21" s="121"/>
      <c r="J21" s="121"/>
      <c r="K21" s="122"/>
    </row>
  </sheetData>
  <mergeCells count="16">
    <mergeCell ref="A1:K1"/>
    <mergeCell ref="A2:D2"/>
    <mergeCell ref="A3:D3"/>
    <mergeCell ref="A19:K19"/>
    <mergeCell ref="A20:K20"/>
    <mergeCell ref="E2:K2"/>
    <mergeCell ref="E3:K3"/>
    <mergeCell ref="E5:K5"/>
    <mergeCell ref="B10:K10"/>
    <mergeCell ref="A18:K18"/>
    <mergeCell ref="A4:D4"/>
    <mergeCell ref="A21:K21"/>
    <mergeCell ref="A5:D5"/>
    <mergeCell ref="A6:D6"/>
    <mergeCell ref="E6:K6"/>
    <mergeCell ref="E4:K4"/>
  </mergeCells>
  <conditionalFormatting sqref="B7 K7">
    <cfRule type="containsText" dxfId="54" priority="3" operator="containsText" text="10/12/xxxx">
      <formula>NOT(ISERROR(SEARCH("10/12/xxxx",B7)))</formula>
    </cfRule>
  </conditionalFormatting>
  <conditionalFormatting sqref="B9:K9">
    <cfRule type="containsText" dxfId="53" priority="2" operator="containsText" text="xx/xx/xxxx">
      <formula>NOT(ISERROR(SEARCH("xx/xx/xxxx",B9)))</formula>
    </cfRule>
  </conditionalFormatting>
  <conditionalFormatting sqref="C7:J7">
    <cfRule type="containsText" dxfId="52" priority="1" operator="containsText" text="xx/xx/xxxx">
      <formula>NOT(ISERROR(SEARCH("xx/xx/xxxx",C7)))</formula>
    </cfRule>
  </conditionalFormatting>
  <dataValidations count="6">
    <dataValidation allowBlank="1" showInputMessage="1" showErrorMessage="1" promptTitle="Rehabilitation Milestone" prompt="Insert the Rehabilitation Milestone number here (RM#)" sqref="A11:A15" xr:uid="{00000000-0002-0000-0900-000000000000}"/>
    <dataValidation allowBlank="1" showInputMessage="1" showErrorMessage="1" promptTitle="Insert Area (ha)" prompt="Please insert the cumulative area achieved in hectares (ha) as required" sqref="B11:K15" xr:uid="{00000000-0002-0000-0900-000001000000}"/>
    <dataValidation allowBlank="1" showInputMessage="1" showErrorMessage="1" promptTitle="Insert Date" prompt="Please insert the date the area is available for rehabilitation" sqref="B7 K7" xr:uid="{00000000-0002-0000-0900-000002000000}"/>
    <dataValidation allowBlank="1" showInputMessage="1" showErrorMessage="1" promptTitle="Insert Date" prompt="Please insert the data the milestone is to be completed by" sqref="B9:K9 C7:J7" xr:uid="{00000000-0002-0000-0900-000003000000}"/>
    <dataValidation allowBlank="1" showInputMessage="1" showErrorMessage="1" promptTitle="Insert Area (ha)" prompt="Please insert the cumulative area available in hectares (ha)" sqref="B8:K8" xr:uid="{00000000-0002-0000-0900-000004000000}"/>
    <dataValidation allowBlank="1" showInputMessage="1" showErrorMessage="1" prompt="Please input the correct Rehabilitation Area number (RA#)" sqref="E2:K2" xr:uid="{00000000-0002-0000-0900-000005000000}"/>
  </dataValidations>
  <pageMargins left="0.70866141732283472" right="0.70866141732283472" top="0.74803149606299213" bottom="0.74803149606299213" header="0.31496062992125984" footer="0.31496062992125984"/>
  <pageSetup paperSize="9" scale="60" orientation="landscape" r:id="rId1"/>
  <ignoredErrors>
    <ignoredError sqref="G11:G15" calculatedColumn="1"/>
  </ignoredErrors>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31"/>
  <sheetViews>
    <sheetView zoomScale="80" zoomScaleNormal="80" workbookViewId="0">
      <selection activeCell="E35" sqref="E35"/>
    </sheetView>
  </sheetViews>
  <sheetFormatPr defaultRowHeight="14.5" x14ac:dyDescent="0.35"/>
  <cols>
    <col min="2" max="2" width="9.08984375" style="35"/>
    <col min="3" max="3" width="24.08984375" style="35" bestFit="1" customWidth="1"/>
    <col min="4" max="4" width="9.08984375" style="35"/>
    <col min="5" max="5" width="46.453125" style="35" customWidth="1"/>
    <col min="6" max="6" width="10.54296875" style="36" bestFit="1" customWidth="1"/>
  </cols>
  <sheetData>
    <row r="1" spans="1:8" x14ac:dyDescent="0.35">
      <c r="A1" t="s">
        <v>136</v>
      </c>
    </row>
    <row r="3" spans="1:8" x14ac:dyDescent="0.35">
      <c r="B3" s="25" t="s">
        <v>168</v>
      </c>
      <c r="C3" s="25" t="s">
        <v>169</v>
      </c>
      <c r="D3" s="25" t="s">
        <v>171</v>
      </c>
      <c r="E3" s="25" t="s">
        <v>137</v>
      </c>
      <c r="F3" s="28" t="s">
        <v>170</v>
      </c>
    </row>
    <row r="4" spans="1:8" x14ac:dyDescent="0.35">
      <c r="B4" s="23">
        <v>26</v>
      </c>
      <c r="C4" s="24" t="s">
        <v>138</v>
      </c>
      <c r="D4" s="24" t="s">
        <v>62</v>
      </c>
      <c r="E4" s="24" t="s">
        <v>255</v>
      </c>
      <c r="F4" s="24">
        <v>8.0630469999999992</v>
      </c>
    </row>
    <row r="5" spans="1:8" x14ac:dyDescent="0.35">
      <c r="B5" s="23">
        <v>27</v>
      </c>
      <c r="C5" s="24" t="s">
        <v>138</v>
      </c>
      <c r="D5" s="24" t="s">
        <v>62</v>
      </c>
      <c r="E5" s="24" t="s">
        <v>172</v>
      </c>
      <c r="F5" s="24">
        <v>3.592409</v>
      </c>
    </row>
    <row r="6" spans="1:8" x14ac:dyDescent="0.35">
      <c r="B6" s="23">
        <v>28</v>
      </c>
      <c r="C6" s="24" t="s">
        <v>138</v>
      </c>
      <c r="D6" s="24" t="s">
        <v>62</v>
      </c>
      <c r="E6" s="24" t="s">
        <v>186</v>
      </c>
      <c r="F6" s="24">
        <v>9.1987699999999997</v>
      </c>
    </row>
    <row r="7" spans="1:8" x14ac:dyDescent="0.35">
      <c r="B7" s="23">
        <v>29</v>
      </c>
      <c r="C7" s="24" t="s">
        <v>138</v>
      </c>
      <c r="D7" s="24" t="s">
        <v>62</v>
      </c>
      <c r="E7" s="24" t="s">
        <v>187</v>
      </c>
      <c r="F7" s="24">
        <v>0.74047300000000005</v>
      </c>
    </row>
    <row r="8" spans="1:8" x14ac:dyDescent="0.35">
      <c r="B8" s="23">
        <v>49</v>
      </c>
      <c r="C8" s="24" t="s">
        <v>138</v>
      </c>
      <c r="D8" s="24" t="s">
        <v>62</v>
      </c>
      <c r="E8" s="24" t="s">
        <v>189</v>
      </c>
      <c r="F8" s="24">
        <v>20.11131</v>
      </c>
    </row>
    <row r="9" spans="1:8" x14ac:dyDescent="0.35">
      <c r="B9" s="23">
        <v>50</v>
      </c>
      <c r="C9" s="24" t="s">
        <v>138</v>
      </c>
      <c r="D9" s="24" t="s">
        <v>62</v>
      </c>
      <c r="E9" s="24" t="s">
        <v>190</v>
      </c>
      <c r="F9" s="24">
        <v>140.85103100000001</v>
      </c>
    </row>
    <row r="10" spans="1:8" x14ac:dyDescent="0.35">
      <c r="B10" s="23">
        <v>52</v>
      </c>
      <c r="C10" s="24" t="s">
        <v>138</v>
      </c>
      <c r="D10" s="24" t="s">
        <v>62</v>
      </c>
      <c r="E10" s="24" t="s">
        <v>191</v>
      </c>
      <c r="F10" s="24">
        <v>207.43955199999999</v>
      </c>
    </row>
    <row r="11" spans="1:8" x14ac:dyDescent="0.35">
      <c r="B11" s="23">
        <v>53</v>
      </c>
      <c r="C11" s="24" t="s">
        <v>138</v>
      </c>
      <c r="D11" s="24" t="s">
        <v>62</v>
      </c>
      <c r="E11" s="24" t="s">
        <v>260</v>
      </c>
      <c r="F11" s="24">
        <v>11.464596</v>
      </c>
    </row>
    <row r="12" spans="1:8" x14ac:dyDescent="0.35">
      <c r="B12" s="23">
        <v>65</v>
      </c>
      <c r="C12" s="24" t="s">
        <v>138</v>
      </c>
      <c r="D12" s="24" t="s">
        <v>62</v>
      </c>
      <c r="E12" s="24" t="s">
        <v>192</v>
      </c>
      <c r="F12" s="24">
        <v>108.622601</v>
      </c>
    </row>
    <row r="13" spans="1:8" x14ac:dyDescent="0.35">
      <c r="B13" s="23">
        <v>66</v>
      </c>
      <c r="C13" s="24" t="s">
        <v>138</v>
      </c>
      <c r="D13" s="24" t="s">
        <v>62</v>
      </c>
      <c r="E13" s="24" t="s">
        <v>193</v>
      </c>
      <c r="F13" s="24">
        <v>11.553309</v>
      </c>
    </row>
    <row r="14" spans="1:8" x14ac:dyDescent="0.35">
      <c r="B14" s="23">
        <v>86</v>
      </c>
      <c r="C14" s="24" t="s">
        <v>138</v>
      </c>
      <c r="D14" s="24" t="s">
        <v>62</v>
      </c>
      <c r="E14" s="24" t="s">
        <v>194</v>
      </c>
      <c r="F14" s="24">
        <v>5.6129949999999997</v>
      </c>
    </row>
    <row r="15" spans="1:8" x14ac:dyDescent="0.35">
      <c r="B15" s="23">
        <v>87</v>
      </c>
      <c r="C15" s="24" t="s">
        <v>138</v>
      </c>
      <c r="D15" s="24" t="s">
        <v>62</v>
      </c>
      <c r="E15" s="24" t="s">
        <v>195</v>
      </c>
      <c r="F15" s="24">
        <v>295.496669</v>
      </c>
      <c r="G15" s="27"/>
      <c r="H15" s="24"/>
    </row>
    <row r="16" spans="1:8" x14ac:dyDescent="0.35">
      <c r="B16" s="23">
        <v>88</v>
      </c>
      <c r="C16" s="24" t="s">
        <v>138</v>
      </c>
      <c r="D16" s="24" t="s">
        <v>62</v>
      </c>
      <c r="E16" s="24" t="s">
        <v>196</v>
      </c>
      <c r="F16" s="24">
        <v>17.241924000000001</v>
      </c>
      <c r="H16" s="24"/>
    </row>
    <row r="17" spans="2:8" x14ac:dyDescent="0.35">
      <c r="B17" s="23">
        <v>90</v>
      </c>
      <c r="C17" s="24" t="s">
        <v>138</v>
      </c>
      <c r="D17" s="24" t="s">
        <v>62</v>
      </c>
      <c r="E17" s="24" t="s">
        <v>261</v>
      </c>
      <c r="F17" s="24">
        <v>18.299716</v>
      </c>
      <c r="H17" s="24"/>
    </row>
    <row r="18" spans="2:8" x14ac:dyDescent="0.35">
      <c r="B18" s="23">
        <v>111</v>
      </c>
      <c r="C18" s="24" t="s">
        <v>138</v>
      </c>
      <c r="D18" s="24" t="s">
        <v>62</v>
      </c>
      <c r="E18" s="24" t="s">
        <v>197</v>
      </c>
      <c r="F18" s="24">
        <v>50.864818999999997</v>
      </c>
      <c r="H18" s="24"/>
    </row>
    <row r="19" spans="2:8" x14ac:dyDescent="0.35">
      <c r="B19" s="23">
        <v>112</v>
      </c>
      <c r="C19" s="24" t="s">
        <v>138</v>
      </c>
      <c r="D19" s="24" t="s">
        <v>62</v>
      </c>
      <c r="E19" s="24" t="s">
        <v>198</v>
      </c>
      <c r="F19" s="24">
        <v>109.996878</v>
      </c>
      <c r="H19" s="24"/>
    </row>
    <row r="20" spans="2:8" x14ac:dyDescent="0.35">
      <c r="B20" s="23">
        <v>114</v>
      </c>
      <c r="C20" s="24" t="s">
        <v>138</v>
      </c>
      <c r="D20" s="24" t="s">
        <v>62</v>
      </c>
      <c r="E20" s="24" t="s">
        <v>199</v>
      </c>
      <c r="F20" s="24">
        <v>36.448492000000002</v>
      </c>
      <c r="H20" s="24"/>
    </row>
    <row r="21" spans="2:8" x14ac:dyDescent="0.35">
      <c r="B21" s="23"/>
      <c r="C21" s="24"/>
      <c r="D21" s="24"/>
      <c r="E21" s="24"/>
      <c r="F21" s="33"/>
      <c r="H21" s="24"/>
    </row>
    <row r="22" spans="2:8" x14ac:dyDescent="0.35">
      <c r="B22" s="23"/>
      <c r="C22" s="24"/>
      <c r="D22" s="24"/>
      <c r="E22" s="24"/>
      <c r="F22" s="33"/>
      <c r="H22" s="24"/>
    </row>
    <row r="23" spans="2:8" x14ac:dyDescent="0.35">
      <c r="B23" s="23"/>
      <c r="C23" s="24"/>
      <c r="D23" s="24"/>
      <c r="E23" s="24"/>
      <c r="F23" s="33"/>
      <c r="H23" s="24"/>
    </row>
    <row r="24" spans="2:8" x14ac:dyDescent="0.35">
      <c r="B24" s="23"/>
      <c r="C24" s="24"/>
      <c r="D24" s="24"/>
      <c r="E24" s="24"/>
      <c r="F24" s="33"/>
      <c r="H24" s="24"/>
    </row>
    <row r="25" spans="2:8" x14ac:dyDescent="0.35">
      <c r="B25" s="23"/>
      <c r="C25" s="24"/>
      <c r="D25" s="24"/>
      <c r="E25" s="24"/>
      <c r="F25" s="33"/>
      <c r="H25" s="24"/>
    </row>
    <row r="26" spans="2:8" x14ac:dyDescent="0.35">
      <c r="B26" s="23"/>
      <c r="C26" s="24"/>
      <c r="D26" s="24"/>
      <c r="E26" s="24"/>
      <c r="F26" s="33"/>
      <c r="H26" s="24"/>
    </row>
    <row r="27" spans="2:8" x14ac:dyDescent="0.35">
      <c r="B27" s="23"/>
      <c r="C27" s="24"/>
      <c r="D27" s="24"/>
      <c r="E27" s="24"/>
      <c r="F27" s="33"/>
      <c r="H27" s="24"/>
    </row>
    <row r="28" spans="2:8" x14ac:dyDescent="0.35">
      <c r="B28" s="26"/>
      <c r="C28" s="27"/>
      <c r="D28" s="24"/>
      <c r="E28" s="27"/>
      <c r="F28" s="29"/>
      <c r="H28" s="24"/>
    </row>
    <row r="29" spans="2:8" x14ac:dyDescent="0.35">
      <c r="B29" s="26"/>
      <c r="C29" s="27"/>
      <c r="D29" s="24"/>
      <c r="E29" s="39" t="s">
        <v>259</v>
      </c>
      <c r="F29" s="27">
        <f>SUM(F4:F27)</f>
        <v>1055.5985910000002</v>
      </c>
      <c r="G29" s="27"/>
      <c r="H29" s="24"/>
    </row>
    <row r="30" spans="2:8" x14ac:dyDescent="0.35">
      <c r="B30" s="26"/>
      <c r="C30" s="27"/>
      <c r="D30" s="24"/>
      <c r="E30" s="27"/>
      <c r="F30" s="29"/>
    </row>
    <row r="31" spans="2:8" x14ac:dyDescent="0.35">
      <c r="D31" s="2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22"/>
  <sheetViews>
    <sheetView workbookViewId="0">
      <selection activeCell="E35" sqref="E35"/>
    </sheetView>
  </sheetViews>
  <sheetFormatPr defaultRowHeight="14.5" x14ac:dyDescent="0.35"/>
  <cols>
    <col min="3" max="3" width="26.453125" customWidth="1"/>
    <col min="4" max="4" width="7.54296875" customWidth="1"/>
    <col min="5" max="5" width="47.08984375" bestFit="1" customWidth="1"/>
    <col min="6" max="6" width="10.54296875" style="15" bestFit="1" customWidth="1"/>
  </cols>
  <sheetData>
    <row r="1" spans="1:6" x14ac:dyDescent="0.35">
      <c r="A1" t="s">
        <v>174</v>
      </c>
    </row>
    <row r="3" spans="1:6" x14ac:dyDescent="0.35">
      <c r="B3" s="31" t="s">
        <v>168</v>
      </c>
      <c r="C3" s="31" t="s">
        <v>169</v>
      </c>
      <c r="D3" s="31" t="s">
        <v>171</v>
      </c>
      <c r="E3" s="31" t="s">
        <v>137</v>
      </c>
      <c r="F3" s="34" t="s">
        <v>170</v>
      </c>
    </row>
    <row r="4" spans="1:6" x14ac:dyDescent="0.35">
      <c r="B4" s="40">
        <v>22</v>
      </c>
      <c r="C4" s="41" t="s">
        <v>138</v>
      </c>
      <c r="D4" s="41" t="s">
        <v>66</v>
      </c>
      <c r="E4" s="41" t="s">
        <v>175</v>
      </c>
      <c r="F4" s="41">
        <v>5.8637610000000002</v>
      </c>
    </row>
    <row r="5" spans="1:6" x14ac:dyDescent="0.35">
      <c r="B5" s="32">
        <v>25</v>
      </c>
      <c r="C5" s="33" t="s">
        <v>138</v>
      </c>
      <c r="D5" s="33" t="s">
        <v>66</v>
      </c>
      <c r="E5" s="33" t="s">
        <v>67</v>
      </c>
      <c r="F5" s="33">
        <v>42.684373000000001</v>
      </c>
    </row>
    <row r="6" spans="1:6" x14ac:dyDescent="0.35">
      <c r="F6"/>
    </row>
    <row r="7" spans="1:6" x14ac:dyDescent="0.35">
      <c r="E7" s="37" t="s">
        <v>259</v>
      </c>
      <c r="F7">
        <f>SUM(F4:F5)</f>
        <v>48.548134000000005</v>
      </c>
    </row>
    <row r="22" spans="5:5" x14ac:dyDescent="0.35">
      <c r="E22" s="1"/>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59"/>
  <sheetViews>
    <sheetView topLeftCell="A7" zoomScale="70" zoomScaleNormal="70" workbookViewId="0">
      <selection activeCell="E35" sqref="E35"/>
    </sheetView>
  </sheetViews>
  <sheetFormatPr defaultRowHeight="14.5" x14ac:dyDescent="0.35"/>
  <cols>
    <col min="3" max="3" width="23.08984375" bestFit="1" customWidth="1"/>
    <col min="4" max="4" width="8.08984375" bestFit="1" customWidth="1"/>
    <col min="5" max="5" width="65.453125" bestFit="1" customWidth="1"/>
    <col min="6" max="6" width="10.54296875" style="15" bestFit="1" customWidth="1"/>
  </cols>
  <sheetData>
    <row r="1" spans="1:6" x14ac:dyDescent="0.35">
      <c r="A1" t="s">
        <v>200</v>
      </c>
    </row>
    <row r="3" spans="1:6" x14ac:dyDescent="0.35">
      <c r="B3" s="31" t="s">
        <v>168</v>
      </c>
      <c r="C3" s="31" t="s">
        <v>169</v>
      </c>
      <c r="D3" s="31" t="s">
        <v>171</v>
      </c>
      <c r="E3" s="31" t="s">
        <v>137</v>
      </c>
      <c r="F3" s="34" t="s">
        <v>170</v>
      </c>
    </row>
    <row r="4" spans="1:6" x14ac:dyDescent="0.35">
      <c r="B4" s="23">
        <v>0</v>
      </c>
      <c r="C4" s="24" t="s">
        <v>138</v>
      </c>
      <c r="D4" s="24" t="s">
        <v>68</v>
      </c>
      <c r="E4" s="24" t="s">
        <v>185</v>
      </c>
      <c r="F4" s="24">
        <v>45.156531000000001</v>
      </c>
    </row>
    <row r="5" spans="1:6" x14ac:dyDescent="0.35">
      <c r="B5" s="23">
        <v>13</v>
      </c>
      <c r="C5" s="24" t="s">
        <v>138</v>
      </c>
      <c r="D5" s="24" t="s">
        <v>68</v>
      </c>
      <c r="E5" s="24" t="s">
        <v>235</v>
      </c>
      <c r="F5" s="24">
        <v>12.528293</v>
      </c>
    </row>
    <row r="6" spans="1:6" x14ac:dyDescent="0.35">
      <c r="B6" s="23">
        <v>14</v>
      </c>
      <c r="C6" s="24" t="s">
        <v>138</v>
      </c>
      <c r="D6" s="24" t="s">
        <v>68</v>
      </c>
      <c r="E6" s="24" t="s">
        <v>236</v>
      </c>
      <c r="F6" s="24">
        <v>14.889246999999999</v>
      </c>
    </row>
    <row r="7" spans="1:6" x14ac:dyDescent="0.35">
      <c r="B7" s="23">
        <v>15</v>
      </c>
      <c r="C7" s="24" t="s">
        <v>138</v>
      </c>
      <c r="D7" s="24" t="s">
        <v>68</v>
      </c>
      <c r="E7" s="24" t="s">
        <v>237</v>
      </c>
      <c r="F7" s="24">
        <v>25.793188000000001</v>
      </c>
    </row>
    <row r="8" spans="1:6" x14ac:dyDescent="0.35">
      <c r="B8" s="23">
        <v>16</v>
      </c>
      <c r="C8" s="24" t="s">
        <v>138</v>
      </c>
      <c r="D8" s="24" t="s">
        <v>68</v>
      </c>
      <c r="E8" s="24" t="s">
        <v>238</v>
      </c>
      <c r="F8" s="24">
        <v>4.6610839999999998</v>
      </c>
    </row>
    <row r="9" spans="1:6" x14ac:dyDescent="0.35">
      <c r="B9" s="23">
        <v>17</v>
      </c>
      <c r="C9" s="24" t="s">
        <v>138</v>
      </c>
      <c r="D9" s="24" t="s">
        <v>68</v>
      </c>
      <c r="E9" s="24" t="s">
        <v>201</v>
      </c>
      <c r="F9" s="24">
        <v>6.2920769999999999</v>
      </c>
    </row>
    <row r="10" spans="1:6" x14ac:dyDescent="0.35">
      <c r="B10" s="23">
        <v>18</v>
      </c>
      <c r="C10" s="24" t="s">
        <v>138</v>
      </c>
      <c r="D10" s="24" t="s">
        <v>68</v>
      </c>
      <c r="E10" s="24" t="s">
        <v>202</v>
      </c>
      <c r="F10" s="24">
        <v>4.7014459999999998</v>
      </c>
    </row>
    <row r="11" spans="1:6" x14ac:dyDescent="0.35">
      <c r="B11" s="23">
        <v>21</v>
      </c>
      <c r="C11" s="24" t="s">
        <v>138</v>
      </c>
      <c r="D11" s="24" t="s">
        <v>68</v>
      </c>
      <c r="E11" s="24" t="s">
        <v>203</v>
      </c>
      <c r="F11" s="24">
        <v>1.848284</v>
      </c>
    </row>
    <row r="12" spans="1:6" x14ac:dyDescent="0.35">
      <c r="B12" s="23">
        <v>22</v>
      </c>
      <c r="C12" s="24" t="s">
        <v>138</v>
      </c>
      <c r="D12" s="24" t="s">
        <v>68</v>
      </c>
      <c r="E12" s="24" t="s">
        <v>204</v>
      </c>
      <c r="F12" s="24">
        <v>10.643041999999999</v>
      </c>
    </row>
    <row r="13" spans="1:6" x14ac:dyDescent="0.35">
      <c r="B13" s="23">
        <v>23</v>
      </c>
      <c r="C13" s="24" t="s">
        <v>138</v>
      </c>
      <c r="D13" s="24" t="s">
        <v>68</v>
      </c>
      <c r="E13" s="24" t="s">
        <v>205</v>
      </c>
      <c r="F13" s="24">
        <v>24.479254000000001</v>
      </c>
    </row>
    <row r="14" spans="1:6" x14ac:dyDescent="0.35">
      <c r="B14" s="23">
        <v>25</v>
      </c>
      <c r="C14" s="24" t="s">
        <v>138</v>
      </c>
      <c r="D14" s="24" t="s">
        <v>68</v>
      </c>
      <c r="E14" s="24" t="s">
        <v>206</v>
      </c>
      <c r="F14" s="24">
        <v>6.5358749999999999</v>
      </c>
    </row>
    <row r="15" spans="1:6" x14ac:dyDescent="0.35">
      <c r="B15" s="23">
        <v>32</v>
      </c>
      <c r="C15" s="24" t="s">
        <v>138</v>
      </c>
      <c r="D15" s="24" t="s">
        <v>68</v>
      </c>
      <c r="E15" s="24" t="s">
        <v>207</v>
      </c>
      <c r="F15" s="24">
        <v>23.295238999999999</v>
      </c>
    </row>
    <row r="16" spans="1:6" x14ac:dyDescent="0.35">
      <c r="B16" s="23">
        <v>33</v>
      </c>
      <c r="C16" s="24" t="s">
        <v>138</v>
      </c>
      <c r="D16" s="24" t="s">
        <v>68</v>
      </c>
      <c r="E16" s="24" t="s">
        <v>208</v>
      </c>
      <c r="F16" s="24">
        <v>3.4408129999999999</v>
      </c>
    </row>
    <row r="17" spans="2:6" x14ac:dyDescent="0.35">
      <c r="B17" s="23">
        <v>42</v>
      </c>
      <c r="C17" s="24" t="s">
        <v>138</v>
      </c>
      <c r="D17" s="24" t="s">
        <v>68</v>
      </c>
      <c r="E17" s="24" t="s">
        <v>209</v>
      </c>
      <c r="F17" s="24">
        <v>13.149932</v>
      </c>
    </row>
    <row r="18" spans="2:6" x14ac:dyDescent="0.35">
      <c r="B18" s="23">
        <v>48</v>
      </c>
      <c r="C18" s="24" t="s">
        <v>138</v>
      </c>
      <c r="D18" s="24" t="s">
        <v>68</v>
      </c>
      <c r="E18" s="24" t="s">
        <v>210</v>
      </c>
      <c r="F18" s="24">
        <v>7.4340700000000002</v>
      </c>
    </row>
    <row r="19" spans="2:6" x14ac:dyDescent="0.35">
      <c r="B19" s="23">
        <v>54</v>
      </c>
      <c r="C19" s="24" t="s">
        <v>138</v>
      </c>
      <c r="D19" s="24" t="s">
        <v>68</v>
      </c>
      <c r="E19" s="24" t="s">
        <v>262</v>
      </c>
      <c r="F19" s="24">
        <v>3.2115649999999998</v>
      </c>
    </row>
    <row r="20" spans="2:6" x14ac:dyDescent="0.35">
      <c r="B20" s="23">
        <v>55</v>
      </c>
      <c r="C20" s="24" t="s">
        <v>138</v>
      </c>
      <c r="D20" s="24" t="s">
        <v>68</v>
      </c>
      <c r="E20" s="24" t="s">
        <v>212</v>
      </c>
      <c r="F20" s="24">
        <v>3.2264219999999999</v>
      </c>
    </row>
    <row r="21" spans="2:6" x14ac:dyDescent="0.35">
      <c r="B21" s="23">
        <v>57</v>
      </c>
      <c r="C21" s="24" t="s">
        <v>138</v>
      </c>
      <c r="D21" s="24" t="s">
        <v>68</v>
      </c>
      <c r="E21" s="24" t="s">
        <v>211</v>
      </c>
      <c r="F21" s="24">
        <v>2.4420410000000001</v>
      </c>
    </row>
    <row r="22" spans="2:6" x14ac:dyDescent="0.35">
      <c r="B22" s="23">
        <v>59</v>
      </c>
      <c r="C22" s="24" t="s">
        <v>138</v>
      </c>
      <c r="D22" s="24" t="s">
        <v>68</v>
      </c>
      <c r="E22" s="24" t="s">
        <v>213</v>
      </c>
      <c r="F22" s="24">
        <v>23.390675000000002</v>
      </c>
    </row>
    <row r="23" spans="2:6" x14ac:dyDescent="0.35">
      <c r="B23" s="23">
        <v>60</v>
      </c>
      <c r="C23" s="24" t="s">
        <v>138</v>
      </c>
      <c r="D23" s="24" t="s">
        <v>68</v>
      </c>
      <c r="E23" s="24" t="s">
        <v>214</v>
      </c>
      <c r="F23" s="24">
        <v>1.51058</v>
      </c>
    </row>
    <row r="24" spans="2:6" x14ac:dyDescent="0.35">
      <c r="B24" s="23">
        <v>61</v>
      </c>
      <c r="C24" s="24" t="s">
        <v>138</v>
      </c>
      <c r="D24" s="24" t="s">
        <v>68</v>
      </c>
      <c r="E24" s="24" t="s">
        <v>215</v>
      </c>
      <c r="F24" s="24">
        <v>5.6502999999999997</v>
      </c>
    </row>
    <row r="25" spans="2:6" x14ac:dyDescent="0.35">
      <c r="B25" s="23">
        <v>62</v>
      </c>
      <c r="C25" s="24" t="s">
        <v>138</v>
      </c>
      <c r="D25" s="24" t="s">
        <v>68</v>
      </c>
      <c r="E25" s="24" t="s">
        <v>216</v>
      </c>
      <c r="F25" s="24">
        <v>6.3518730000000003</v>
      </c>
    </row>
    <row r="26" spans="2:6" x14ac:dyDescent="0.35">
      <c r="B26" s="23">
        <v>63</v>
      </c>
      <c r="C26" s="24" t="s">
        <v>138</v>
      </c>
      <c r="D26" s="24" t="s">
        <v>68</v>
      </c>
      <c r="E26" s="24" t="s">
        <v>217</v>
      </c>
      <c r="F26" s="24">
        <v>3.5310820000000001</v>
      </c>
    </row>
    <row r="27" spans="2:6" x14ac:dyDescent="0.35">
      <c r="B27" s="23">
        <v>64</v>
      </c>
      <c r="C27" s="24" t="s">
        <v>138</v>
      </c>
      <c r="D27" s="24" t="s">
        <v>68</v>
      </c>
      <c r="E27" s="24" t="s">
        <v>218</v>
      </c>
      <c r="F27" s="24">
        <v>4.437824</v>
      </c>
    </row>
    <row r="28" spans="2:6" x14ac:dyDescent="0.35">
      <c r="B28" s="23">
        <v>67</v>
      </c>
      <c r="C28" s="24" t="s">
        <v>138</v>
      </c>
      <c r="D28" s="24" t="s">
        <v>68</v>
      </c>
      <c r="E28" s="24" t="s">
        <v>219</v>
      </c>
      <c r="F28" s="24">
        <v>9.2282709999999994</v>
      </c>
    </row>
    <row r="29" spans="2:6" x14ac:dyDescent="0.35">
      <c r="B29" s="23">
        <v>68</v>
      </c>
      <c r="C29" s="24" t="s">
        <v>138</v>
      </c>
      <c r="D29" s="24" t="s">
        <v>68</v>
      </c>
      <c r="E29" s="24" t="s">
        <v>220</v>
      </c>
      <c r="F29" s="24">
        <v>14.730131</v>
      </c>
    </row>
    <row r="30" spans="2:6" x14ac:dyDescent="0.35">
      <c r="B30" s="23">
        <v>70</v>
      </c>
      <c r="C30" s="24" t="s">
        <v>138</v>
      </c>
      <c r="D30" s="24" t="s">
        <v>68</v>
      </c>
      <c r="E30" s="24" t="s">
        <v>221</v>
      </c>
      <c r="F30" s="24">
        <v>19.756505000000001</v>
      </c>
    </row>
    <row r="31" spans="2:6" x14ac:dyDescent="0.35">
      <c r="B31" s="23">
        <v>78</v>
      </c>
      <c r="C31" s="24" t="s">
        <v>138</v>
      </c>
      <c r="D31" s="24" t="s">
        <v>68</v>
      </c>
      <c r="E31" s="24" t="s">
        <v>185</v>
      </c>
      <c r="F31" s="24">
        <v>43.526618999999997</v>
      </c>
    </row>
    <row r="32" spans="2:6" x14ac:dyDescent="0.35">
      <c r="B32" s="23">
        <v>82</v>
      </c>
      <c r="C32" s="24" t="s">
        <v>138</v>
      </c>
      <c r="D32" s="24" t="s">
        <v>68</v>
      </c>
      <c r="E32" s="24" t="s">
        <v>222</v>
      </c>
      <c r="F32" s="24">
        <v>1.2653909999999999</v>
      </c>
    </row>
    <row r="33" spans="2:6" x14ac:dyDescent="0.35">
      <c r="B33" s="23">
        <v>83</v>
      </c>
      <c r="C33" s="24" t="s">
        <v>138</v>
      </c>
      <c r="D33" s="24" t="s">
        <v>68</v>
      </c>
      <c r="E33" s="24" t="s">
        <v>223</v>
      </c>
      <c r="F33" s="24">
        <v>1.400614</v>
      </c>
    </row>
    <row r="34" spans="2:6" x14ac:dyDescent="0.35">
      <c r="B34" s="23">
        <v>84</v>
      </c>
      <c r="C34" s="24" t="s">
        <v>138</v>
      </c>
      <c r="D34" s="24" t="s">
        <v>68</v>
      </c>
      <c r="E34" s="24" t="s">
        <v>224</v>
      </c>
      <c r="F34" s="24">
        <v>1.0632250000000001</v>
      </c>
    </row>
    <row r="35" spans="2:6" x14ac:dyDescent="0.35">
      <c r="B35" s="23">
        <v>85</v>
      </c>
      <c r="C35" s="24" t="s">
        <v>138</v>
      </c>
      <c r="D35" s="24" t="s">
        <v>68</v>
      </c>
      <c r="E35" s="24" t="s">
        <v>263</v>
      </c>
      <c r="F35" s="24">
        <v>1.474871</v>
      </c>
    </row>
    <row r="36" spans="2:6" x14ac:dyDescent="0.35">
      <c r="B36" s="23">
        <v>89</v>
      </c>
      <c r="C36" s="24" t="s">
        <v>138</v>
      </c>
      <c r="D36" s="24" t="s">
        <v>68</v>
      </c>
      <c r="E36" s="24" t="s">
        <v>263</v>
      </c>
      <c r="F36" s="24">
        <v>16.390454999999999</v>
      </c>
    </row>
    <row r="37" spans="2:6" x14ac:dyDescent="0.35">
      <c r="B37" s="23">
        <v>91</v>
      </c>
      <c r="C37" s="24" t="s">
        <v>138</v>
      </c>
      <c r="D37" s="24" t="s">
        <v>68</v>
      </c>
      <c r="E37" s="24" t="s">
        <v>225</v>
      </c>
      <c r="F37" s="24">
        <v>9.5394210000000008</v>
      </c>
    </row>
    <row r="38" spans="2:6" x14ac:dyDescent="0.35">
      <c r="B38" s="23">
        <v>95</v>
      </c>
      <c r="C38" s="24" t="s">
        <v>138</v>
      </c>
      <c r="D38" s="24" t="s">
        <v>68</v>
      </c>
      <c r="E38" s="24" t="s">
        <v>264</v>
      </c>
      <c r="F38" s="24">
        <v>5.2166220000000001</v>
      </c>
    </row>
    <row r="39" spans="2:6" x14ac:dyDescent="0.35">
      <c r="B39" s="23">
        <v>96</v>
      </c>
      <c r="C39" s="24" t="s">
        <v>138</v>
      </c>
      <c r="D39" s="24" t="s">
        <v>68</v>
      </c>
      <c r="E39" s="24" t="s">
        <v>226</v>
      </c>
      <c r="F39" s="24">
        <v>3.0133019999999999</v>
      </c>
    </row>
    <row r="40" spans="2:6" x14ac:dyDescent="0.35">
      <c r="B40" s="23">
        <v>97</v>
      </c>
      <c r="C40" s="24" t="s">
        <v>138</v>
      </c>
      <c r="D40" s="24" t="s">
        <v>68</v>
      </c>
      <c r="E40" s="24" t="s">
        <v>227</v>
      </c>
      <c r="F40" s="24">
        <v>1.3118570000000001</v>
      </c>
    </row>
    <row r="41" spans="2:6" x14ac:dyDescent="0.35">
      <c r="B41" s="23">
        <v>98</v>
      </c>
      <c r="C41" s="24" t="s">
        <v>138</v>
      </c>
      <c r="D41" s="24" t="s">
        <v>68</v>
      </c>
      <c r="E41" s="24" t="s">
        <v>228</v>
      </c>
      <c r="F41" s="24">
        <v>11.386786000000001</v>
      </c>
    </row>
    <row r="42" spans="2:6" x14ac:dyDescent="0.35">
      <c r="B42" s="23">
        <v>99</v>
      </c>
      <c r="C42" s="24" t="s">
        <v>138</v>
      </c>
      <c r="D42" s="24" t="s">
        <v>68</v>
      </c>
      <c r="E42" s="24" t="s">
        <v>229</v>
      </c>
      <c r="F42" s="24">
        <v>2.3209050000000002</v>
      </c>
    </row>
    <row r="43" spans="2:6" x14ac:dyDescent="0.35">
      <c r="B43" s="23">
        <v>101</v>
      </c>
      <c r="C43" s="24" t="s">
        <v>138</v>
      </c>
      <c r="D43" s="24" t="s">
        <v>68</v>
      </c>
      <c r="E43" s="24" t="s">
        <v>180</v>
      </c>
      <c r="F43" s="24">
        <v>1.054152</v>
      </c>
    </row>
    <row r="44" spans="2:6" x14ac:dyDescent="0.35">
      <c r="B44" s="23">
        <v>102</v>
      </c>
      <c r="C44" s="24" t="s">
        <v>138</v>
      </c>
      <c r="D44" s="24" t="s">
        <v>68</v>
      </c>
      <c r="E44" s="24" t="s">
        <v>230</v>
      </c>
      <c r="F44" s="24">
        <v>13.437309000000001</v>
      </c>
    </row>
    <row r="45" spans="2:6" x14ac:dyDescent="0.35">
      <c r="B45" s="23">
        <v>103</v>
      </c>
      <c r="C45" s="24" t="s">
        <v>138</v>
      </c>
      <c r="D45" s="24" t="s">
        <v>68</v>
      </c>
      <c r="E45" s="24" t="s">
        <v>231</v>
      </c>
      <c r="F45" s="24">
        <v>2.3541530000000002</v>
      </c>
    </row>
    <row r="46" spans="2:6" x14ac:dyDescent="0.35">
      <c r="B46" s="23">
        <v>104</v>
      </c>
      <c r="C46" s="24" t="s">
        <v>138</v>
      </c>
      <c r="D46" s="24" t="s">
        <v>68</v>
      </c>
      <c r="E46" s="24" t="s">
        <v>133</v>
      </c>
      <c r="F46" s="24">
        <v>25.570879000000001</v>
      </c>
    </row>
    <row r="47" spans="2:6" x14ac:dyDescent="0.35">
      <c r="B47" s="23">
        <v>105</v>
      </c>
      <c r="C47" s="24" t="s">
        <v>138</v>
      </c>
      <c r="D47" s="24" t="s">
        <v>68</v>
      </c>
      <c r="E47" s="24" t="s">
        <v>232</v>
      </c>
      <c r="F47" s="24">
        <v>5.6861100000000002</v>
      </c>
    </row>
    <row r="48" spans="2:6" x14ac:dyDescent="0.35">
      <c r="B48" s="23">
        <v>106</v>
      </c>
      <c r="C48" s="24" t="s">
        <v>138</v>
      </c>
      <c r="D48" s="24" t="s">
        <v>68</v>
      </c>
      <c r="E48" s="24" t="s">
        <v>179</v>
      </c>
      <c r="F48" s="24">
        <v>9.9875489999999996</v>
      </c>
    </row>
    <row r="49" spans="2:7" x14ac:dyDescent="0.35">
      <c r="B49" s="23">
        <v>109</v>
      </c>
      <c r="C49" s="24" t="s">
        <v>138</v>
      </c>
      <c r="D49" s="24" t="s">
        <v>68</v>
      </c>
      <c r="E49" s="24" t="s">
        <v>233</v>
      </c>
      <c r="F49" s="24">
        <v>15.439787000000001</v>
      </c>
    </row>
    <row r="50" spans="2:7" x14ac:dyDescent="0.35">
      <c r="B50" s="23">
        <v>116</v>
      </c>
      <c r="C50" s="24" t="s">
        <v>138</v>
      </c>
      <c r="D50" s="24" t="s">
        <v>68</v>
      </c>
      <c r="E50" s="24" t="s">
        <v>234</v>
      </c>
      <c r="F50" s="24">
        <v>31.173694000000001</v>
      </c>
    </row>
    <row r="51" spans="2:7" x14ac:dyDescent="0.35">
      <c r="B51" s="23">
        <v>119</v>
      </c>
      <c r="C51" s="24" t="s">
        <v>138</v>
      </c>
      <c r="D51" s="24" t="s">
        <v>68</v>
      </c>
      <c r="E51" s="24" t="s">
        <v>257</v>
      </c>
      <c r="F51" s="24">
        <v>7.018065</v>
      </c>
    </row>
    <row r="52" spans="2:7" x14ac:dyDescent="0.35">
      <c r="B52" s="23">
        <v>120</v>
      </c>
      <c r="C52" s="24" t="s">
        <v>138</v>
      </c>
      <c r="D52" s="24" t="s">
        <v>68</v>
      </c>
      <c r="E52" s="24" t="s">
        <v>256</v>
      </c>
      <c r="F52" s="24">
        <v>6.7416770000000001</v>
      </c>
      <c r="G52" s="15"/>
    </row>
    <row r="53" spans="2:7" x14ac:dyDescent="0.35">
      <c r="B53" s="23">
        <v>121</v>
      </c>
      <c r="C53" s="24" t="s">
        <v>138</v>
      </c>
      <c r="D53" s="24" t="s">
        <v>68</v>
      </c>
      <c r="E53" s="24" t="s">
        <v>265</v>
      </c>
      <c r="F53" s="24">
        <v>5.3503259999999999</v>
      </c>
    </row>
    <row r="54" spans="2:7" x14ac:dyDescent="0.35">
      <c r="B54" s="23">
        <v>122</v>
      </c>
      <c r="C54" s="24" t="s">
        <v>138</v>
      </c>
      <c r="D54" s="24" t="s">
        <v>68</v>
      </c>
      <c r="E54" s="24" t="s">
        <v>266</v>
      </c>
      <c r="F54" s="24">
        <v>2.5312640000000002</v>
      </c>
    </row>
    <row r="55" spans="2:7" x14ac:dyDescent="0.35">
      <c r="B55" s="23">
        <v>123</v>
      </c>
      <c r="C55" s="24" t="s">
        <v>138</v>
      </c>
      <c r="D55" s="24" t="s">
        <v>68</v>
      </c>
      <c r="E55" s="24" t="s">
        <v>267</v>
      </c>
      <c r="F55" s="24">
        <v>4.2658839999999998</v>
      </c>
    </row>
    <row r="56" spans="2:7" x14ac:dyDescent="0.35">
      <c r="B56" s="23">
        <v>124</v>
      </c>
      <c r="C56" s="24" t="s">
        <v>138</v>
      </c>
      <c r="D56" s="24" t="s">
        <v>68</v>
      </c>
      <c r="E56" s="24" t="s">
        <v>268</v>
      </c>
      <c r="F56" s="24">
        <v>1.8241350000000001</v>
      </c>
    </row>
    <row r="59" spans="2:7" x14ac:dyDescent="0.35">
      <c r="F59" s="15">
        <f>SUM(F4:F56)</f>
        <v>532.66069599999992</v>
      </c>
    </row>
  </sheetData>
  <phoneticPr fontId="16" type="noConversion"/>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G17"/>
  <sheetViews>
    <sheetView zoomScale="70" zoomScaleNormal="70" workbookViewId="0">
      <selection activeCell="E35" sqref="E35"/>
    </sheetView>
  </sheetViews>
  <sheetFormatPr defaultRowHeight="14.5" x14ac:dyDescent="0.35"/>
  <cols>
    <col min="2" max="2" width="6" customWidth="1"/>
    <col min="3" max="3" width="38.54296875" bestFit="1" customWidth="1"/>
    <col min="5" max="5" width="84.08984375" bestFit="1" customWidth="1"/>
    <col min="6" max="6" width="10.54296875" style="15" bestFit="1" customWidth="1"/>
  </cols>
  <sheetData>
    <row r="1" spans="1:7" x14ac:dyDescent="0.35">
      <c r="A1" t="s">
        <v>176</v>
      </c>
    </row>
    <row r="3" spans="1:7" x14ac:dyDescent="0.35">
      <c r="B3" s="31" t="s">
        <v>168</v>
      </c>
      <c r="C3" s="31" t="s">
        <v>169</v>
      </c>
      <c r="D3" s="31" t="s">
        <v>171</v>
      </c>
      <c r="E3" s="31" t="s">
        <v>137</v>
      </c>
      <c r="F3" s="34" t="s">
        <v>170</v>
      </c>
    </row>
    <row r="4" spans="1:7" x14ac:dyDescent="0.35">
      <c r="B4" s="23">
        <v>35</v>
      </c>
      <c r="C4" s="24" t="s">
        <v>89</v>
      </c>
      <c r="D4" s="24" t="s">
        <v>69</v>
      </c>
      <c r="E4" s="24" t="s">
        <v>241</v>
      </c>
      <c r="F4" s="24">
        <v>26.506847</v>
      </c>
    </row>
    <row r="5" spans="1:7" x14ac:dyDescent="0.35">
      <c r="B5" s="23">
        <v>40</v>
      </c>
      <c r="C5" s="24" t="s">
        <v>89</v>
      </c>
      <c r="D5" s="24" t="s">
        <v>69</v>
      </c>
      <c r="E5" s="24" t="s">
        <v>242</v>
      </c>
      <c r="F5" s="24">
        <v>9.2937630000000002</v>
      </c>
    </row>
    <row r="6" spans="1:7" x14ac:dyDescent="0.35">
      <c r="B6" s="23">
        <v>75</v>
      </c>
      <c r="C6" s="24" t="s">
        <v>89</v>
      </c>
      <c r="D6" s="24" t="s">
        <v>69</v>
      </c>
      <c r="E6" s="24" t="s">
        <v>269</v>
      </c>
      <c r="F6" s="24">
        <v>90.161854000000005</v>
      </c>
      <c r="G6" s="33" t="s">
        <v>277</v>
      </c>
    </row>
    <row r="7" spans="1:7" x14ac:dyDescent="0.35">
      <c r="B7" s="23">
        <v>118</v>
      </c>
      <c r="C7" s="24" t="s">
        <v>89</v>
      </c>
      <c r="D7" s="24" t="s">
        <v>69</v>
      </c>
      <c r="E7" s="24" t="s">
        <v>253</v>
      </c>
      <c r="F7" s="24">
        <v>6.6193689999999998</v>
      </c>
    </row>
    <row r="8" spans="1:7" x14ac:dyDescent="0.35">
      <c r="B8" s="23"/>
      <c r="C8" s="24"/>
      <c r="D8" s="24"/>
      <c r="E8" s="24"/>
      <c r="F8" s="33"/>
    </row>
    <row r="9" spans="1:7" x14ac:dyDescent="0.35">
      <c r="B9" s="23"/>
      <c r="C9" s="24"/>
      <c r="D9" s="24"/>
      <c r="E9" s="24"/>
      <c r="F9" s="33"/>
    </row>
    <row r="10" spans="1:7" x14ac:dyDescent="0.35">
      <c r="B10" s="23"/>
      <c r="C10" s="24"/>
      <c r="D10" s="24"/>
      <c r="E10" s="24"/>
      <c r="F10" s="33"/>
    </row>
    <row r="11" spans="1:7" x14ac:dyDescent="0.35">
      <c r="B11" s="23"/>
      <c r="C11" s="24"/>
      <c r="D11" s="24"/>
      <c r="E11" s="24"/>
      <c r="F11" s="33"/>
    </row>
    <row r="12" spans="1:7" x14ac:dyDescent="0.35">
      <c r="B12" s="23"/>
      <c r="C12" s="24"/>
      <c r="D12" s="24"/>
      <c r="E12" s="24"/>
      <c r="F12" s="33"/>
    </row>
    <row r="13" spans="1:7" x14ac:dyDescent="0.35">
      <c r="B13" s="23"/>
      <c r="C13" s="24"/>
      <c r="D13" s="24"/>
      <c r="E13" s="24"/>
      <c r="F13" s="33"/>
    </row>
    <row r="14" spans="1:7" x14ac:dyDescent="0.35">
      <c r="B14" s="23"/>
      <c r="C14" s="24"/>
      <c r="D14" s="24"/>
      <c r="E14" s="24"/>
      <c r="F14" s="33"/>
    </row>
    <row r="15" spans="1:7" x14ac:dyDescent="0.35">
      <c r="B15" s="23"/>
      <c r="C15" s="24"/>
      <c r="D15" s="24"/>
      <c r="E15" s="24"/>
      <c r="F15" s="33"/>
    </row>
    <row r="17" spans="5:6" x14ac:dyDescent="0.35">
      <c r="E17" s="38" t="s">
        <v>259</v>
      </c>
      <c r="F17">
        <f>SUM(F4:F15)</f>
        <v>132.58183300000002</v>
      </c>
    </row>
  </sheetData>
  <phoneticPr fontId="16"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4"/>
  <sheetViews>
    <sheetView workbookViewId="0">
      <selection activeCell="E3" sqref="E3:K3"/>
    </sheetView>
  </sheetViews>
  <sheetFormatPr defaultRowHeight="14.5" x14ac:dyDescent="0.35"/>
  <cols>
    <col min="3" max="3" width="23.08984375" bestFit="1" customWidth="1"/>
    <col min="4" max="4" width="8.08984375" bestFit="1" customWidth="1"/>
    <col min="5" max="5" width="55.54296875" bestFit="1" customWidth="1"/>
    <col min="6" max="6" width="11" style="15" bestFit="1" customWidth="1"/>
  </cols>
  <sheetData>
    <row r="1" spans="1:6" x14ac:dyDescent="0.35">
      <c r="A1" t="s">
        <v>181</v>
      </c>
    </row>
    <row r="3" spans="1:6" x14ac:dyDescent="0.35">
      <c r="B3" s="31" t="s">
        <v>168</v>
      </c>
      <c r="C3" s="31" t="s">
        <v>169</v>
      </c>
      <c r="D3" s="31" t="s">
        <v>171</v>
      </c>
      <c r="E3" s="31" t="s">
        <v>137</v>
      </c>
      <c r="F3" s="34" t="s">
        <v>170</v>
      </c>
    </row>
    <row r="4" spans="1:6" x14ac:dyDescent="0.35">
      <c r="B4" s="32">
        <v>101</v>
      </c>
      <c r="C4" s="33" t="s">
        <v>138</v>
      </c>
      <c r="D4" s="33" t="s">
        <v>70</v>
      </c>
      <c r="E4" s="33" t="s">
        <v>182</v>
      </c>
      <c r="F4" s="24">
        <v>139.28745799999999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H13"/>
  <sheetViews>
    <sheetView workbookViewId="0">
      <selection activeCell="E3" sqref="E3:K3"/>
    </sheetView>
  </sheetViews>
  <sheetFormatPr defaultRowHeight="14.5" x14ac:dyDescent="0.35"/>
  <cols>
    <col min="3" max="3" width="23.08984375" bestFit="1" customWidth="1"/>
    <col min="5" max="5" width="47.453125" bestFit="1" customWidth="1"/>
    <col min="6" max="6" width="10.54296875" style="15" bestFit="1" customWidth="1"/>
  </cols>
  <sheetData>
    <row r="3" spans="2:8" x14ac:dyDescent="0.35">
      <c r="B3" s="31" t="s">
        <v>168</v>
      </c>
      <c r="C3" s="31" t="s">
        <v>169</v>
      </c>
      <c r="D3" s="31" t="s">
        <v>171</v>
      </c>
      <c r="E3" s="31" t="s">
        <v>137</v>
      </c>
      <c r="F3" s="34" t="s">
        <v>170</v>
      </c>
    </row>
    <row r="4" spans="2:8" x14ac:dyDescent="0.35">
      <c r="B4" s="23">
        <v>6</v>
      </c>
      <c r="C4" s="24" t="s">
        <v>88</v>
      </c>
      <c r="D4" s="24" t="s">
        <v>76</v>
      </c>
      <c r="E4" s="24" t="s">
        <v>270</v>
      </c>
      <c r="F4" s="24">
        <v>10.961197</v>
      </c>
    </row>
    <row r="5" spans="2:8" x14ac:dyDescent="0.35">
      <c r="B5" s="23">
        <v>19</v>
      </c>
      <c r="C5" s="24" t="s">
        <v>88</v>
      </c>
      <c r="D5" s="24" t="s">
        <v>76</v>
      </c>
      <c r="E5" s="24" t="s">
        <v>239</v>
      </c>
      <c r="F5" s="24">
        <v>16.408363999999999</v>
      </c>
    </row>
    <row r="6" spans="2:8" x14ac:dyDescent="0.35">
      <c r="B6" s="23">
        <v>69</v>
      </c>
      <c r="C6" s="24" t="s">
        <v>88</v>
      </c>
      <c r="D6" s="24" t="s">
        <v>76</v>
      </c>
      <c r="E6" s="24" t="s">
        <v>244</v>
      </c>
      <c r="F6" s="24">
        <v>2.1849500000000002</v>
      </c>
    </row>
    <row r="7" spans="2:8" x14ac:dyDescent="0.35">
      <c r="B7" s="23">
        <v>71</v>
      </c>
      <c r="C7" s="24" t="s">
        <v>88</v>
      </c>
      <c r="D7" s="24" t="s">
        <v>76</v>
      </c>
      <c r="E7" s="24" t="s">
        <v>239</v>
      </c>
      <c r="F7" s="24">
        <v>12.338276</v>
      </c>
    </row>
    <row r="8" spans="2:8" x14ac:dyDescent="0.35">
      <c r="B8" s="23">
        <v>72</v>
      </c>
      <c r="C8" s="24" t="s">
        <v>88</v>
      </c>
      <c r="D8" s="24" t="s">
        <v>76</v>
      </c>
      <c r="E8" s="24" t="s">
        <v>244</v>
      </c>
      <c r="F8" s="24">
        <v>7.5328600000000003</v>
      </c>
    </row>
    <row r="9" spans="2:8" x14ac:dyDescent="0.35">
      <c r="B9" s="23">
        <v>77</v>
      </c>
      <c r="C9" s="24" t="s">
        <v>88</v>
      </c>
      <c r="D9" s="24" t="s">
        <v>76</v>
      </c>
      <c r="E9" s="24" t="s">
        <v>239</v>
      </c>
      <c r="F9" s="24">
        <v>29.886621999999999</v>
      </c>
    </row>
    <row r="10" spans="2:8" x14ac:dyDescent="0.35">
      <c r="B10" s="23">
        <v>92</v>
      </c>
      <c r="C10" s="24" t="s">
        <v>88</v>
      </c>
      <c r="D10" s="24" t="s">
        <v>76</v>
      </c>
      <c r="E10" s="24" t="s">
        <v>252</v>
      </c>
      <c r="F10" s="24">
        <v>5.7571060000000003</v>
      </c>
    </row>
    <row r="11" spans="2:8" x14ac:dyDescent="0.35">
      <c r="B11" s="23">
        <v>107</v>
      </c>
      <c r="C11" s="42" t="s">
        <v>88</v>
      </c>
      <c r="D11" s="42" t="s">
        <v>69</v>
      </c>
      <c r="E11" s="42" t="s">
        <v>246</v>
      </c>
      <c r="F11" s="42">
        <v>22.648599000000001</v>
      </c>
      <c r="H11" s="42" t="s">
        <v>276</v>
      </c>
    </row>
    <row r="13" spans="2:8" x14ac:dyDescent="0.35">
      <c r="F13" s="15">
        <f>SUM(F4:F11)</f>
        <v>107.71797400000001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F13"/>
  <sheetViews>
    <sheetView workbookViewId="0">
      <selection activeCell="E3" sqref="E3:K3"/>
    </sheetView>
  </sheetViews>
  <sheetFormatPr defaultRowHeight="14.5" x14ac:dyDescent="0.35"/>
  <cols>
    <col min="2" max="2" width="4" bestFit="1" customWidth="1"/>
    <col min="3" max="3" width="19.90625" bestFit="1" customWidth="1"/>
    <col min="4" max="4" width="8.08984375" bestFit="1" customWidth="1"/>
    <col min="5" max="5" width="47.453125" bestFit="1" customWidth="1"/>
  </cols>
  <sheetData>
    <row r="2" spans="2:6" x14ac:dyDescent="0.35">
      <c r="F2" s="15"/>
    </row>
    <row r="3" spans="2:6" x14ac:dyDescent="0.35">
      <c r="B3" s="31" t="s">
        <v>168</v>
      </c>
      <c r="C3" s="31" t="s">
        <v>169</v>
      </c>
      <c r="D3" s="31" t="s">
        <v>171</v>
      </c>
      <c r="E3" s="31" t="s">
        <v>137</v>
      </c>
      <c r="F3" s="34" t="s">
        <v>170</v>
      </c>
    </row>
    <row r="4" spans="2:6" x14ac:dyDescent="0.35">
      <c r="B4" s="23">
        <v>94</v>
      </c>
      <c r="C4" s="24" t="s">
        <v>177</v>
      </c>
      <c r="D4" s="24" t="s">
        <v>79</v>
      </c>
      <c r="E4" s="24" t="s">
        <v>271</v>
      </c>
      <c r="F4" s="24">
        <v>4.3039110000000003</v>
      </c>
    </row>
    <row r="5" spans="2:6" x14ac:dyDescent="0.35">
      <c r="B5" s="23"/>
      <c r="C5" s="24"/>
      <c r="D5" s="24"/>
      <c r="E5" s="24"/>
      <c r="F5" s="24"/>
    </row>
    <row r="6" spans="2:6" x14ac:dyDescent="0.35">
      <c r="B6" s="23"/>
      <c r="C6" s="24"/>
      <c r="D6" s="24"/>
      <c r="E6" s="24"/>
      <c r="F6" s="24"/>
    </row>
    <row r="7" spans="2:6" x14ac:dyDescent="0.35">
      <c r="B7" s="23"/>
      <c r="C7" s="24"/>
      <c r="D7" s="24"/>
      <c r="E7" s="24"/>
      <c r="F7" s="24"/>
    </row>
    <row r="8" spans="2:6" x14ac:dyDescent="0.35">
      <c r="B8" s="23"/>
      <c r="C8" s="24"/>
      <c r="D8" s="24"/>
      <c r="E8" s="24"/>
      <c r="F8" s="24"/>
    </row>
    <row r="9" spans="2:6" x14ac:dyDescent="0.35">
      <c r="B9" s="23"/>
      <c r="C9" s="24"/>
      <c r="D9" s="24"/>
      <c r="E9" s="24"/>
      <c r="F9" s="24"/>
    </row>
    <row r="10" spans="2:6" x14ac:dyDescent="0.35">
      <c r="B10" s="23"/>
      <c r="C10" s="24"/>
      <c r="D10" s="24"/>
      <c r="E10" s="24"/>
      <c r="F10" s="24"/>
    </row>
    <row r="11" spans="2:6" x14ac:dyDescent="0.35">
      <c r="F11" s="15"/>
    </row>
    <row r="12" spans="2:6" x14ac:dyDescent="0.35">
      <c r="F12" s="15"/>
    </row>
    <row r="13" spans="2:6" x14ac:dyDescent="0.35">
      <c r="F13" s="15">
        <f>SUM(F4:F10)</f>
        <v>4.3039110000000003</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8"/>
  <sheetViews>
    <sheetView workbookViewId="0">
      <selection activeCell="E3" sqref="E3:K3"/>
    </sheetView>
  </sheetViews>
  <sheetFormatPr defaultRowHeight="14.5" x14ac:dyDescent="0.35"/>
  <cols>
    <col min="3" max="3" width="17.90625" bestFit="1" customWidth="1"/>
    <col min="5" max="5" width="38" bestFit="1" customWidth="1"/>
    <col min="6" max="6" width="11" style="15" bestFit="1" customWidth="1"/>
  </cols>
  <sheetData>
    <row r="1" spans="1:6" x14ac:dyDescent="0.35">
      <c r="A1" t="s">
        <v>178</v>
      </c>
    </row>
    <row r="3" spans="1:6" x14ac:dyDescent="0.35">
      <c r="B3" s="22" t="s">
        <v>168</v>
      </c>
      <c r="C3" s="22" t="s">
        <v>169</v>
      </c>
      <c r="D3" s="22" t="s">
        <v>171</v>
      </c>
      <c r="E3" s="22" t="s">
        <v>137</v>
      </c>
      <c r="F3" s="30" t="s">
        <v>170</v>
      </c>
    </row>
    <row r="4" spans="1:6" x14ac:dyDescent="0.35">
      <c r="B4" s="23">
        <v>8</v>
      </c>
      <c r="C4" s="24" t="s">
        <v>124</v>
      </c>
      <c r="D4" s="24" t="s">
        <v>82</v>
      </c>
      <c r="E4" s="24" t="s">
        <v>248</v>
      </c>
      <c r="F4" s="24">
        <v>8.5232639999999993</v>
      </c>
    </row>
    <row r="5" spans="1:6" x14ac:dyDescent="0.35">
      <c r="B5" s="23">
        <v>76</v>
      </c>
      <c r="C5" s="24" t="s">
        <v>124</v>
      </c>
      <c r="D5" s="24" t="s">
        <v>82</v>
      </c>
      <c r="E5" s="24" t="s">
        <v>249</v>
      </c>
      <c r="F5" s="24">
        <v>144.74960100000001</v>
      </c>
    </row>
    <row r="6" spans="1:6" x14ac:dyDescent="0.35">
      <c r="B6" s="32"/>
      <c r="C6" s="33"/>
      <c r="D6" s="24"/>
      <c r="E6" s="33"/>
      <c r="F6" s="24"/>
    </row>
    <row r="8" spans="1:6" x14ac:dyDescent="0.35">
      <c r="E8" s="38" t="s">
        <v>259</v>
      </c>
      <c r="F8">
        <f>SUM(F4:F6)</f>
        <v>153.27286500000002</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F4"/>
  <sheetViews>
    <sheetView workbookViewId="0">
      <selection activeCell="E3" sqref="E3:K3"/>
    </sheetView>
  </sheetViews>
  <sheetFormatPr defaultRowHeight="14.5" x14ac:dyDescent="0.35"/>
  <cols>
    <col min="2" max="2" width="4" bestFit="1" customWidth="1"/>
    <col min="3" max="3" width="19.90625" bestFit="1" customWidth="1"/>
    <col min="4" max="4" width="9" bestFit="1" customWidth="1"/>
    <col min="5" max="5" width="34.453125" bestFit="1" customWidth="1"/>
    <col min="6" max="6" width="11" bestFit="1" customWidth="1"/>
  </cols>
  <sheetData>
    <row r="2" spans="2:6" x14ac:dyDescent="0.35">
      <c r="B2" s="22" t="s">
        <v>168</v>
      </c>
      <c r="C2" s="22" t="s">
        <v>169</v>
      </c>
      <c r="D2" s="22" t="s">
        <v>171</v>
      </c>
      <c r="E2" s="22" t="s">
        <v>137</v>
      </c>
      <c r="F2" s="30" t="s">
        <v>170</v>
      </c>
    </row>
    <row r="3" spans="2:6" x14ac:dyDescent="0.35">
      <c r="B3" s="23">
        <v>41</v>
      </c>
      <c r="C3" s="24" t="s">
        <v>88</v>
      </c>
      <c r="D3" s="24" t="s">
        <v>86</v>
      </c>
      <c r="E3" s="24" t="s">
        <v>243</v>
      </c>
      <c r="F3" s="24">
        <v>2.1051760000000002</v>
      </c>
    </row>
    <row r="4" spans="2:6" x14ac:dyDescent="0.35">
      <c r="B4" s="23"/>
      <c r="C4" s="24"/>
      <c r="D4" s="24"/>
      <c r="E4" s="24"/>
      <c r="F4" s="2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pageSetUpPr fitToPage="1"/>
  </sheetPr>
  <dimension ref="A1:D27"/>
  <sheetViews>
    <sheetView topLeftCell="A6" zoomScale="55" zoomScaleNormal="55" workbookViewId="0">
      <selection activeCell="H31" sqref="H31"/>
    </sheetView>
  </sheetViews>
  <sheetFormatPr defaultRowHeight="14.5" x14ac:dyDescent="0.35"/>
  <cols>
    <col min="1" max="1" width="29.54296875" customWidth="1"/>
    <col min="2" max="2" width="39" customWidth="1"/>
    <col min="3" max="3" width="99.08984375" customWidth="1"/>
    <col min="4" max="4" width="76" hidden="1" customWidth="1"/>
  </cols>
  <sheetData>
    <row r="1" spans="1:4" x14ac:dyDescent="0.35">
      <c r="A1" s="1" t="s">
        <v>286</v>
      </c>
    </row>
    <row r="2" spans="1:4" ht="29.5" thickBot="1" x14ac:dyDescent="0.4">
      <c r="A2" s="2" t="s">
        <v>6</v>
      </c>
      <c r="B2" s="3" t="s">
        <v>7</v>
      </c>
      <c r="C2" s="4" t="s">
        <v>8</v>
      </c>
      <c r="D2" s="21" t="s">
        <v>159</v>
      </c>
    </row>
    <row r="3" spans="1:4" ht="102" thickBot="1" x14ac:dyDescent="0.4">
      <c r="A3" s="9" t="s">
        <v>9</v>
      </c>
      <c r="B3" s="8" t="s">
        <v>45</v>
      </c>
      <c r="C3" s="61" t="s">
        <v>291</v>
      </c>
      <c r="D3" s="44" t="s">
        <v>155</v>
      </c>
    </row>
    <row r="4" spans="1:4" ht="15" thickBot="1" x14ac:dyDescent="0.4">
      <c r="A4" s="9" t="s">
        <v>10</v>
      </c>
      <c r="B4" s="8" t="s">
        <v>46</v>
      </c>
      <c r="C4" s="62" t="s">
        <v>161</v>
      </c>
      <c r="D4" s="45"/>
    </row>
    <row r="5" spans="1:4" ht="102" thickBot="1" x14ac:dyDescent="0.4">
      <c r="A5" s="9" t="s">
        <v>11</v>
      </c>
      <c r="B5" s="8" t="s">
        <v>160</v>
      </c>
      <c r="C5" s="62" t="s">
        <v>292</v>
      </c>
      <c r="D5" s="45"/>
    </row>
    <row r="6" spans="1:4" s="20" customFormat="1" ht="174.5" thickBot="1" x14ac:dyDescent="0.4">
      <c r="A6" s="9" t="s">
        <v>12</v>
      </c>
      <c r="B6" s="11" t="s">
        <v>162</v>
      </c>
      <c r="C6" s="63" t="s">
        <v>293</v>
      </c>
      <c r="D6" s="44" t="s">
        <v>156</v>
      </c>
    </row>
    <row r="7" spans="1:4" s="20" customFormat="1" ht="102" thickBot="1" x14ac:dyDescent="0.4">
      <c r="A7" s="9" t="s">
        <v>13</v>
      </c>
      <c r="B7" s="11" t="s">
        <v>163</v>
      </c>
      <c r="C7" s="19" t="s">
        <v>302</v>
      </c>
      <c r="D7" s="44" t="s">
        <v>157</v>
      </c>
    </row>
    <row r="8" spans="1:4" s="20" customFormat="1" ht="81" customHeight="1" thickBot="1" x14ac:dyDescent="0.4">
      <c r="A8" s="9" t="s">
        <v>20</v>
      </c>
      <c r="B8" s="11" t="s">
        <v>164</v>
      </c>
      <c r="C8" s="19" t="s">
        <v>306</v>
      </c>
      <c r="D8" s="46" t="s">
        <v>154</v>
      </c>
    </row>
    <row r="9" spans="1:4" s="20" customFormat="1" ht="116.5" thickBot="1" x14ac:dyDescent="0.4">
      <c r="A9" s="9" t="s">
        <v>21</v>
      </c>
      <c r="B9" s="11" t="s">
        <v>165</v>
      </c>
      <c r="C9" s="19" t="s">
        <v>307</v>
      </c>
      <c r="D9" s="45"/>
    </row>
    <row r="10" spans="1:4" s="20" customFormat="1" ht="102" thickBot="1" x14ac:dyDescent="0.4">
      <c r="A10" s="9" t="s">
        <v>22</v>
      </c>
      <c r="B10" s="11" t="s">
        <v>295</v>
      </c>
      <c r="C10" s="19" t="s">
        <v>294</v>
      </c>
      <c r="D10" s="45"/>
    </row>
    <row r="11" spans="1:4" s="20" customFormat="1" ht="256.25" customHeight="1" thickBot="1" x14ac:dyDescent="0.4">
      <c r="A11" s="9" t="s">
        <v>47</v>
      </c>
      <c r="B11" s="11" t="s">
        <v>296</v>
      </c>
      <c r="C11" s="19" t="s">
        <v>308</v>
      </c>
      <c r="D11" s="45"/>
    </row>
    <row r="12" spans="1:4" x14ac:dyDescent="0.35">
      <c r="B12" s="7"/>
      <c r="C12" s="7"/>
    </row>
    <row r="13" spans="1:4" ht="15" thickBot="1" x14ac:dyDescent="0.4"/>
    <row r="14" spans="1:4" x14ac:dyDescent="0.35">
      <c r="A14" s="114" t="s">
        <v>27</v>
      </c>
      <c r="B14" s="115"/>
      <c r="C14" s="116"/>
    </row>
    <row r="15" spans="1:4" x14ac:dyDescent="0.35">
      <c r="A15" s="117" t="s">
        <v>25</v>
      </c>
      <c r="B15" s="118"/>
      <c r="C15" s="119"/>
    </row>
    <row r="16" spans="1:4" ht="15" thickBot="1" x14ac:dyDescent="0.4">
      <c r="A16" s="120" t="s">
        <v>26</v>
      </c>
      <c r="B16" s="121"/>
      <c r="C16" s="122"/>
    </row>
    <row r="18" spans="1:3" ht="46" x14ac:dyDescent="1">
      <c r="B18" s="12"/>
      <c r="C18" s="13"/>
    </row>
    <row r="19" spans="1:3" x14ac:dyDescent="0.35">
      <c r="A19" s="123" t="s">
        <v>158</v>
      </c>
      <c r="B19" s="123"/>
      <c r="C19" s="123"/>
    </row>
    <row r="20" spans="1:3" x14ac:dyDescent="0.35">
      <c r="A20" s="45" t="s">
        <v>139</v>
      </c>
      <c r="B20" s="45" t="s">
        <v>144</v>
      </c>
    </row>
    <row r="21" spans="1:3" x14ac:dyDescent="0.35">
      <c r="A21" s="45" t="s">
        <v>140</v>
      </c>
      <c r="B21" s="45" t="s">
        <v>145</v>
      </c>
    </row>
    <row r="22" spans="1:3" x14ac:dyDescent="0.35">
      <c r="A22" s="45" t="s">
        <v>141</v>
      </c>
      <c r="B22" s="45" t="s">
        <v>146</v>
      </c>
    </row>
    <row r="23" spans="1:3" x14ac:dyDescent="0.35">
      <c r="A23" s="45" t="s">
        <v>142</v>
      </c>
      <c r="B23" s="45" t="s">
        <v>147</v>
      </c>
    </row>
    <row r="24" spans="1:3" x14ac:dyDescent="0.35">
      <c r="A24" s="45" t="s">
        <v>143</v>
      </c>
      <c r="B24" s="45" t="s">
        <v>148</v>
      </c>
    </row>
    <row r="25" spans="1:3" x14ac:dyDescent="0.35">
      <c r="A25" s="45" t="s">
        <v>149</v>
      </c>
      <c r="B25" s="45" t="s">
        <v>151</v>
      </c>
    </row>
    <row r="26" spans="1:3" x14ac:dyDescent="0.35">
      <c r="A26" s="45" t="s">
        <v>150</v>
      </c>
      <c r="B26" s="45" t="s">
        <v>152</v>
      </c>
    </row>
    <row r="27" spans="1:3" x14ac:dyDescent="0.35">
      <c r="A27" s="45" t="s">
        <v>153</v>
      </c>
      <c r="B27" s="45"/>
    </row>
  </sheetData>
  <mergeCells count="4">
    <mergeCell ref="A14:C14"/>
    <mergeCell ref="A15:C15"/>
    <mergeCell ref="A16:C16"/>
    <mergeCell ref="A19:C19"/>
  </mergeCells>
  <pageMargins left="0.70866141732283472" right="0.70866141732283472" top="0.74803149606299213" bottom="0.39370078740157483" header="0.31496062992125984" footer="0.31496062992125984"/>
  <pageSetup paperSize="9" scale="54" orientation="portrait" r:id="rId1"/>
  <legacyDrawing r:id="rId2"/>
  <tableParts count="1">
    <tablePart r:id="rId3"/>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B2:F3"/>
  <sheetViews>
    <sheetView workbookViewId="0">
      <selection activeCell="E3" sqref="E3:K3"/>
    </sheetView>
  </sheetViews>
  <sheetFormatPr defaultRowHeight="14.5" x14ac:dyDescent="0.35"/>
  <cols>
    <col min="2" max="2" width="4" bestFit="1" customWidth="1"/>
    <col min="3" max="3" width="19.90625" bestFit="1" customWidth="1"/>
    <col min="4" max="4" width="9" bestFit="1" customWidth="1"/>
    <col min="5" max="5" width="69.54296875" bestFit="1" customWidth="1"/>
  </cols>
  <sheetData>
    <row r="2" spans="2:6" x14ac:dyDescent="0.35">
      <c r="B2" s="22" t="s">
        <v>168</v>
      </c>
      <c r="C2" s="22" t="s">
        <v>169</v>
      </c>
      <c r="D2" s="22" t="s">
        <v>171</v>
      </c>
      <c r="E2" s="22" t="s">
        <v>137</v>
      </c>
      <c r="F2" s="30" t="s">
        <v>170</v>
      </c>
    </row>
    <row r="3" spans="2:6" x14ac:dyDescent="0.35">
      <c r="B3" s="23">
        <v>47</v>
      </c>
      <c r="C3" s="24" t="s">
        <v>138</v>
      </c>
      <c r="D3" s="24" t="s">
        <v>87</v>
      </c>
      <c r="E3" s="24" t="s">
        <v>188</v>
      </c>
      <c r="F3" s="24">
        <v>3.9491900000000002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B3:F41"/>
  <sheetViews>
    <sheetView zoomScale="70" zoomScaleNormal="70" workbookViewId="0">
      <selection activeCell="E3" sqref="E3:K3"/>
    </sheetView>
  </sheetViews>
  <sheetFormatPr defaultRowHeight="14.5" x14ac:dyDescent="0.35"/>
  <cols>
    <col min="3" max="3" width="23.08984375" bestFit="1" customWidth="1"/>
    <col min="5" max="5" width="56.54296875" customWidth="1"/>
    <col min="6" max="6" width="11" style="15" bestFit="1" customWidth="1"/>
  </cols>
  <sheetData>
    <row r="3" spans="2:6" x14ac:dyDescent="0.35">
      <c r="B3" s="31" t="s">
        <v>168</v>
      </c>
      <c r="C3" s="31" t="s">
        <v>169</v>
      </c>
      <c r="D3" s="31" t="s">
        <v>171</v>
      </c>
      <c r="E3" s="31" t="s">
        <v>137</v>
      </c>
      <c r="F3" s="34" t="s">
        <v>170</v>
      </c>
    </row>
    <row r="4" spans="2:6" x14ac:dyDescent="0.35">
      <c r="B4" s="23">
        <v>1</v>
      </c>
      <c r="C4" s="24" t="s">
        <v>138</v>
      </c>
      <c r="E4" s="24" t="s">
        <v>250</v>
      </c>
      <c r="F4" s="24">
        <v>69.928417999999994</v>
      </c>
    </row>
    <row r="5" spans="2:6" x14ac:dyDescent="0.35">
      <c r="B5" s="23">
        <v>2</v>
      </c>
      <c r="C5" s="24" t="s">
        <v>138</v>
      </c>
      <c r="E5" s="24" t="s">
        <v>272</v>
      </c>
      <c r="F5" s="24">
        <v>7.131068</v>
      </c>
    </row>
    <row r="6" spans="2:6" x14ac:dyDescent="0.35">
      <c r="B6" s="23">
        <v>3</v>
      </c>
      <c r="C6" s="24" t="s">
        <v>138</v>
      </c>
      <c r="E6" s="24" t="s">
        <v>115</v>
      </c>
      <c r="F6" s="24">
        <v>34.137090000000001</v>
      </c>
    </row>
    <row r="7" spans="2:6" x14ac:dyDescent="0.35">
      <c r="B7" s="23">
        <v>4</v>
      </c>
      <c r="C7" s="24" t="s">
        <v>138</v>
      </c>
      <c r="E7" s="24" t="s">
        <v>115</v>
      </c>
      <c r="F7" s="24">
        <v>34.961368999999998</v>
      </c>
    </row>
    <row r="8" spans="2:6" x14ac:dyDescent="0.35">
      <c r="B8" s="23">
        <v>5</v>
      </c>
      <c r="C8" s="24" t="s">
        <v>183</v>
      </c>
      <c r="E8" s="24" t="s">
        <v>115</v>
      </c>
      <c r="F8" s="24">
        <v>223.32691500000001</v>
      </c>
    </row>
    <row r="9" spans="2:6" x14ac:dyDescent="0.35">
      <c r="B9" s="23">
        <v>7</v>
      </c>
      <c r="C9" s="24" t="s">
        <v>138</v>
      </c>
      <c r="E9" s="24" t="s">
        <v>247</v>
      </c>
      <c r="F9" s="24">
        <v>26.107413999999999</v>
      </c>
    </row>
    <row r="10" spans="2:6" x14ac:dyDescent="0.35">
      <c r="B10" s="23">
        <v>9</v>
      </c>
      <c r="C10" s="24" t="s">
        <v>138</v>
      </c>
      <c r="E10" s="24" t="s">
        <v>115</v>
      </c>
      <c r="F10" s="24">
        <v>10.741597000000001</v>
      </c>
    </row>
    <row r="11" spans="2:6" x14ac:dyDescent="0.35">
      <c r="B11" s="23">
        <v>10</v>
      </c>
      <c r="C11" s="24" t="s">
        <v>138</v>
      </c>
      <c r="E11" s="24" t="s">
        <v>115</v>
      </c>
      <c r="F11" s="24">
        <v>85.301145000000005</v>
      </c>
    </row>
    <row r="12" spans="2:6" x14ac:dyDescent="0.35">
      <c r="B12" s="23">
        <v>11</v>
      </c>
      <c r="C12" s="24" t="s">
        <v>183</v>
      </c>
      <c r="E12" s="24" t="s">
        <v>115</v>
      </c>
      <c r="F12" s="24">
        <v>71.168707999999995</v>
      </c>
    </row>
    <row r="13" spans="2:6" x14ac:dyDescent="0.35">
      <c r="B13" s="23">
        <v>12</v>
      </c>
      <c r="C13" s="24" t="s">
        <v>183</v>
      </c>
      <c r="E13" s="24" t="s">
        <v>115</v>
      </c>
      <c r="F13" s="24">
        <v>97.302926999999997</v>
      </c>
    </row>
    <row r="14" spans="2:6" x14ac:dyDescent="0.35">
      <c r="B14" s="23">
        <v>30</v>
      </c>
      <c r="C14" s="24" t="s">
        <v>138</v>
      </c>
      <c r="E14" s="24" t="s">
        <v>273</v>
      </c>
      <c r="F14" s="24">
        <v>0.66161800000000004</v>
      </c>
    </row>
    <row r="15" spans="2:6" x14ac:dyDescent="0.35">
      <c r="B15" s="23">
        <v>31</v>
      </c>
      <c r="C15" s="24" t="s">
        <v>177</v>
      </c>
      <c r="E15" s="24" t="s">
        <v>184</v>
      </c>
      <c r="F15" s="24">
        <v>5.8621379999999998</v>
      </c>
    </row>
    <row r="16" spans="2:6" x14ac:dyDescent="0.35">
      <c r="B16" s="23">
        <v>34</v>
      </c>
      <c r="C16" s="24" t="s">
        <v>183</v>
      </c>
      <c r="E16" s="24" t="s">
        <v>240</v>
      </c>
      <c r="F16" s="24">
        <v>31.796413000000001</v>
      </c>
    </row>
    <row r="17" spans="2:6" x14ac:dyDescent="0.35">
      <c r="B17" s="23">
        <v>36</v>
      </c>
      <c r="C17" s="24" t="s">
        <v>183</v>
      </c>
      <c r="E17" s="24" t="s">
        <v>184</v>
      </c>
      <c r="F17" s="24">
        <v>57.730719000000001</v>
      </c>
    </row>
    <row r="18" spans="2:6" x14ac:dyDescent="0.35">
      <c r="B18" s="23">
        <v>37</v>
      </c>
      <c r="C18" s="24" t="s">
        <v>183</v>
      </c>
      <c r="E18" s="24" t="s">
        <v>184</v>
      </c>
      <c r="F18" s="24">
        <v>6.6826850000000002</v>
      </c>
    </row>
    <row r="19" spans="2:6" x14ac:dyDescent="0.35">
      <c r="B19" s="23">
        <v>38</v>
      </c>
      <c r="C19" s="24" t="s">
        <v>183</v>
      </c>
      <c r="E19" s="24" t="s">
        <v>184</v>
      </c>
      <c r="F19" s="24">
        <v>71.351748000000001</v>
      </c>
    </row>
    <row r="20" spans="2:6" x14ac:dyDescent="0.35">
      <c r="B20" s="23">
        <v>39</v>
      </c>
      <c r="C20" s="24" t="s">
        <v>177</v>
      </c>
      <c r="E20" s="24" t="s">
        <v>184</v>
      </c>
      <c r="F20" s="24">
        <v>2.4801869999999999</v>
      </c>
    </row>
    <row r="21" spans="2:6" x14ac:dyDescent="0.35">
      <c r="B21" s="23">
        <v>43</v>
      </c>
      <c r="C21" s="24" t="s">
        <v>138</v>
      </c>
      <c r="E21" s="24" t="s">
        <v>184</v>
      </c>
      <c r="F21" s="24">
        <v>10.126607999999999</v>
      </c>
    </row>
    <row r="22" spans="2:6" x14ac:dyDescent="0.35">
      <c r="B22" s="23">
        <v>44</v>
      </c>
      <c r="C22" s="24" t="s">
        <v>183</v>
      </c>
      <c r="E22" s="24" t="s">
        <v>184</v>
      </c>
      <c r="F22" s="24">
        <v>76.908822999999998</v>
      </c>
    </row>
    <row r="23" spans="2:6" x14ac:dyDescent="0.35">
      <c r="B23" s="23">
        <v>45</v>
      </c>
      <c r="C23" s="24" t="s">
        <v>183</v>
      </c>
      <c r="E23" s="24" t="s">
        <v>184</v>
      </c>
      <c r="F23" s="24">
        <v>22.792271</v>
      </c>
    </row>
    <row r="24" spans="2:6" x14ac:dyDescent="0.35">
      <c r="B24" s="23">
        <v>46</v>
      </c>
      <c r="C24" s="24" t="s">
        <v>183</v>
      </c>
      <c r="E24" s="24" t="s">
        <v>184</v>
      </c>
      <c r="F24" s="24">
        <v>13.329677999999999</v>
      </c>
    </row>
    <row r="25" spans="2:6" x14ac:dyDescent="0.35">
      <c r="B25" s="23">
        <v>51</v>
      </c>
      <c r="C25" s="24" t="s">
        <v>138</v>
      </c>
      <c r="E25" s="24" t="s">
        <v>274</v>
      </c>
      <c r="F25" s="24">
        <v>5.4591789999999998</v>
      </c>
    </row>
    <row r="26" spans="2:6" x14ac:dyDescent="0.35">
      <c r="B26" s="23">
        <v>56</v>
      </c>
      <c r="C26" s="24" t="s">
        <v>138</v>
      </c>
      <c r="E26" s="24" t="s">
        <v>258</v>
      </c>
      <c r="F26" s="24">
        <v>29.781362000000001</v>
      </c>
    </row>
    <row r="27" spans="2:6" x14ac:dyDescent="0.35">
      <c r="B27" s="23">
        <v>58</v>
      </c>
      <c r="C27" s="24" t="s">
        <v>138</v>
      </c>
      <c r="E27" s="24" t="s">
        <v>115</v>
      </c>
      <c r="F27" s="24">
        <v>13.885928</v>
      </c>
    </row>
    <row r="28" spans="2:6" x14ac:dyDescent="0.35">
      <c r="B28" s="23">
        <v>73</v>
      </c>
      <c r="C28" s="24" t="s">
        <v>88</v>
      </c>
      <c r="E28" s="24" t="s">
        <v>245</v>
      </c>
      <c r="F28" s="24">
        <v>44.935575999999998</v>
      </c>
    </row>
    <row r="29" spans="2:6" x14ac:dyDescent="0.35">
      <c r="B29" s="23">
        <v>74</v>
      </c>
      <c r="C29" s="24" t="s">
        <v>183</v>
      </c>
      <c r="E29" s="24" t="s">
        <v>115</v>
      </c>
      <c r="F29" s="24">
        <v>28.837506999999999</v>
      </c>
    </row>
    <row r="30" spans="2:6" x14ac:dyDescent="0.35">
      <c r="B30" s="23">
        <v>79</v>
      </c>
      <c r="C30" s="24" t="s">
        <v>88</v>
      </c>
      <c r="E30" s="24" t="s">
        <v>275</v>
      </c>
      <c r="F30" s="24">
        <v>2.4257740000000001</v>
      </c>
    </row>
    <row r="31" spans="2:6" x14ac:dyDescent="0.35">
      <c r="B31" s="23">
        <v>80</v>
      </c>
      <c r="C31" s="24" t="s">
        <v>183</v>
      </c>
      <c r="E31" s="24" t="s">
        <v>115</v>
      </c>
      <c r="F31" s="24">
        <v>1.1427069999999999</v>
      </c>
    </row>
    <row r="32" spans="2:6" x14ac:dyDescent="0.35">
      <c r="B32" s="23">
        <v>81</v>
      </c>
      <c r="C32" s="24" t="s">
        <v>183</v>
      </c>
      <c r="E32" s="24" t="s">
        <v>251</v>
      </c>
      <c r="F32" s="24">
        <v>0.38051099999999999</v>
      </c>
    </row>
    <row r="33" spans="2:6" x14ac:dyDescent="0.35">
      <c r="B33" s="23">
        <v>93</v>
      </c>
      <c r="C33" s="24" t="s">
        <v>183</v>
      </c>
      <c r="E33" s="24" t="s">
        <v>115</v>
      </c>
      <c r="F33" s="24">
        <v>119.817182</v>
      </c>
    </row>
    <row r="34" spans="2:6" x14ac:dyDescent="0.35">
      <c r="B34" s="23">
        <v>108</v>
      </c>
      <c r="C34" s="24" t="s">
        <v>138</v>
      </c>
      <c r="E34" s="24" t="s">
        <v>173</v>
      </c>
      <c r="F34" s="24">
        <v>47.324074000000003</v>
      </c>
    </row>
    <row r="35" spans="2:6" x14ac:dyDescent="0.35">
      <c r="B35" s="23">
        <v>110</v>
      </c>
      <c r="C35" s="24" t="s">
        <v>138</v>
      </c>
      <c r="E35" s="24" t="s">
        <v>115</v>
      </c>
      <c r="F35" s="24">
        <v>22.248228000000001</v>
      </c>
    </row>
    <row r="36" spans="2:6" x14ac:dyDescent="0.35">
      <c r="B36" s="23">
        <v>115</v>
      </c>
      <c r="C36" s="24" t="s">
        <v>138</v>
      </c>
      <c r="E36" s="24" t="s">
        <v>115</v>
      </c>
      <c r="F36" s="24">
        <v>35.794989999999999</v>
      </c>
    </row>
    <row r="37" spans="2:6" x14ac:dyDescent="0.35">
      <c r="B37" s="23">
        <v>117</v>
      </c>
      <c r="C37" s="24" t="s">
        <v>138</v>
      </c>
      <c r="E37" s="24" t="s">
        <v>115</v>
      </c>
      <c r="F37" s="24">
        <v>22.812639000000001</v>
      </c>
    </row>
    <row r="38" spans="2:6" x14ac:dyDescent="0.35">
      <c r="F38"/>
    </row>
    <row r="41" spans="2:6" x14ac:dyDescent="0.35">
      <c r="F41" s="15">
        <f>SUM(F4:F37)</f>
        <v>1334.6751960000001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C10"/>
  <sheetViews>
    <sheetView zoomScale="70" zoomScaleNormal="70" workbookViewId="0">
      <selection activeCell="E5" sqref="E5"/>
    </sheetView>
  </sheetViews>
  <sheetFormatPr defaultRowHeight="14.5" x14ac:dyDescent="0.35"/>
  <cols>
    <col min="1" max="1" width="30.36328125" customWidth="1"/>
    <col min="2" max="2" width="40.08984375" customWidth="1"/>
    <col min="3" max="3" width="97" customWidth="1"/>
  </cols>
  <sheetData>
    <row r="1" spans="1:3" x14ac:dyDescent="0.35">
      <c r="A1" s="1" t="s">
        <v>287</v>
      </c>
    </row>
    <row r="2" spans="1:3" ht="23.25" customHeight="1" thickBot="1" x14ac:dyDescent="0.4">
      <c r="A2" s="2" t="s">
        <v>6</v>
      </c>
      <c r="B2" s="3" t="s">
        <v>15</v>
      </c>
      <c r="C2" s="4" t="s">
        <v>8</v>
      </c>
    </row>
    <row r="3" spans="1:3" ht="116.5" thickBot="1" x14ac:dyDescent="0.4">
      <c r="A3" s="9" t="s">
        <v>23</v>
      </c>
      <c r="B3" s="5" t="s">
        <v>42</v>
      </c>
      <c r="C3" s="6" t="s">
        <v>309</v>
      </c>
    </row>
    <row r="4" spans="1:3" ht="67.5" customHeight="1" thickBot="1" x14ac:dyDescent="0.4">
      <c r="A4" s="9" t="s">
        <v>166</v>
      </c>
      <c r="B4" s="5" t="s">
        <v>44</v>
      </c>
      <c r="C4" s="19" t="s">
        <v>310</v>
      </c>
    </row>
    <row r="5" spans="1:3" ht="105" customHeight="1" thickBot="1" x14ac:dyDescent="0.4">
      <c r="A5" s="9" t="s">
        <v>167</v>
      </c>
      <c r="B5" s="8" t="s">
        <v>43</v>
      </c>
      <c r="C5" s="6" t="s">
        <v>311</v>
      </c>
    </row>
    <row r="6" spans="1:3" x14ac:dyDescent="0.35">
      <c r="C6" s="7"/>
    </row>
    <row r="7" spans="1:3" ht="15" thickBot="1" x14ac:dyDescent="0.4"/>
    <row r="8" spans="1:3" x14ac:dyDescent="0.35">
      <c r="A8" s="114" t="s">
        <v>28</v>
      </c>
      <c r="B8" s="115"/>
      <c r="C8" s="116"/>
    </row>
    <row r="9" spans="1:3" x14ac:dyDescent="0.35">
      <c r="A9" s="117" t="s">
        <v>29</v>
      </c>
      <c r="B9" s="118"/>
      <c r="C9" s="119"/>
    </row>
    <row r="10" spans="1:3" ht="15" thickBot="1" x14ac:dyDescent="0.4">
      <c r="A10" s="120" t="s">
        <v>30</v>
      </c>
      <c r="B10" s="121"/>
      <c r="C10" s="122"/>
    </row>
  </sheetData>
  <mergeCells count="3">
    <mergeCell ref="A8:C8"/>
    <mergeCell ref="A9:C9"/>
    <mergeCell ref="A10:C10"/>
  </mergeCells>
  <pageMargins left="0.70866141732283472" right="0.70866141732283472" top="0.74803149606299213" bottom="0.74803149606299213" header="0.31496062992125984" footer="0.31496062992125984"/>
  <pageSetup paperSize="9" scale="55"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theme="5" tint="0.79998168889431442"/>
  </sheetPr>
  <dimension ref="A1:K23"/>
  <sheetViews>
    <sheetView zoomScaleNormal="100" workbookViewId="0">
      <selection activeCell="E26" sqref="E26"/>
    </sheetView>
  </sheetViews>
  <sheetFormatPr defaultColWidth="12.08984375" defaultRowHeight="14.5" x14ac:dyDescent="0.35"/>
  <cols>
    <col min="1" max="1" width="26.90625" style="1" bestFit="1" customWidth="1"/>
    <col min="2" max="11" width="11.6328125" customWidth="1"/>
  </cols>
  <sheetData>
    <row r="1" spans="1:11" ht="23.25" customHeight="1" x14ac:dyDescent="0.45">
      <c r="A1" s="127" t="s">
        <v>24</v>
      </c>
      <c r="B1" s="127"/>
      <c r="C1" s="127"/>
      <c r="D1" s="127"/>
      <c r="E1" s="127"/>
      <c r="F1" s="127"/>
      <c r="G1" s="127"/>
      <c r="H1" s="127"/>
      <c r="I1" s="127"/>
      <c r="J1" s="127"/>
      <c r="K1" s="127"/>
    </row>
    <row r="2" spans="1:11" ht="15.9" customHeight="1" x14ac:dyDescent="0.35">
      <c r="A2" s="126" t="s">
        <v>16</v>
      </c>
      <c r="B2" s="126"/>
      <c r="C2" s="126"/>
      <c r="D2" s="126"/>
      <c r="E2" s="124" t="s">
        <v>278</v>
      </c>
      <c r="F2" s="124"/>
      <c r="G2" s="124"/>
      <c r="H2" s="124"/>
      <c r="I2" s="124"/>
      <c r="J2" s="124"/>
      <c r="K2" s="124"/>
    </row>
    <row r="3" spans="1:11" ht="15.9" customHeight="1" x14ac:dyDescent="0.35">
      <c r="A3" s="126" t="s">
        <v>1</v>
      </c>
      <c r="B3" s="126"/>
      <c r="C3" s="126"/>
      <c r="D3" s="126"/>
      <c r="E3" s="124" t="s">
        <v>279</v>
      </c>
      <c r="F3" s="124"/>
      <c r="G3" s="124"/>
      <c r="H3" s="124"/>
      <c r="I3" s="124"/>
      <c r="J3" s="124"/>
      <c r="K3" s="124"/>
    </row>
    <row r="4" spans="1:11" ht="15.9" customHeight="1" x14ac:dyDescent="0.35">
      <c r="A4" s="126" t="s">
        <v>17</v>
      </c>
      <c r="B4" s="126"/>
      <c r="C4" s="126"/>
      <c r="D4" s="126"/>
      <c r="E4" s="125" t="s">
        <v>290</v>
      </c>
      <c r="F4" s="125"/>
      <c r="G4" s="125"/>
      <c r="H4" s="125"/>
      <c r="I4" s="125"/>
      <c r="J4" s="125"/>
      <c r="K4" s="125"/>
    </row>
    <row r="5" spans="1:11" ht="32.15" customHeight="1" x14ac:dyDescent="0.35">
      <c r="A5" s="129" t="s">
        <v>288</v>
      </c>
      <c r="B5" s="126"/>
      <c r="C5" s="126"/>
      <c r="D5" s="126"/>
      <c r="E5" s="130">
        <v>47118</v>
      </c>
      <c r="F5" s="124"/>
      <c r="G5" s="124"/>
      <c r="H5" s="124"/>
      <c r="I5" s="124"/>
      <c r="J5" s="124"/>
      <c r="K5" s="124"/>
    </row>
    <row r="6" spans="1:11" ht="15.9" customHeight="1" x14ac:dyDescent="0.35">
      <c r="A6" s="126" t="s">
        <v>18</v>
      </c>
      <c r="B6" s="126"/>
      <c r="C6" s="126"/>
      <c r="D6" s="126"/>
      <c r="E6" s="124" t="s">
        <v>81</v>
      </c>
      <c r="F6" s="124"/>
      <c r="G6" s="124"/>
      <c r="H6" s="124"/>
      <c r="I6" s="124"/>
      <c r="J6" s="124"/>
      <c r="K6" s="124"/>
    </row>
    <row r="7" spans="1:11" ht="30.9" customHeight="1" x14ac:dyDescent="0.35">
      <c r="A7" s="53" t="s">
        <v>2</v>
      </c>
      <c r="B7" s="54">
        <v>47118</v>
      </c>
      <c r="C7" s="54">
        <v>47483</v>
      </c>
      <c r="D7" s="54">
        <v>47848</v>
      </c>
      <c r="E7" s="54"/>
      <c r="F7" s="54"/>
      <c r="G7" s="54"/>
      <c r="H7" s="54"/>
      <c r="I7" s="54"/>
      <c r="J7" s="54"/>
      <c r="K7" s="54"/>
    </row>
    <row r="8" spans="1:11" ht="30.9" customHeight="1" x14ac:dyDescent="0.35">
      <c r="A8" s="53" t="s">
        <v>19</v>
      </c>
      <c r="B8" s="55">
        <v>150</v>
      </c>
      <c r="C8" s="55">
        <f>Table12[[#This Row],[Column2]]+150</f>
        <v>300</v>
      </c>
      <c r="D8" s="55">
        <f>Table12[[#This Row],[Column3]]+100</f>
        <v>400</v>
      </c>
      <c r="E8" s="55"/>
      <c r="F8" s="55"/>
      <c r="G8" s="55"/>
      <c r="H8" s="55"/>
      <c r="I8" s="55"/>
      <c r="J8" s="55"/>
      <c r="K8" s="55"/>
    </row>
    <row r="9" spans="1:11" ht="30.9" customHeight="1" x14ac:dyDescent="0.35">
      <c r="A9" s="53" t="s">
        <v>3</v>
      </c>
      <c r="B9" s="54">
        <v>47483</v>
      </c>
      <c r="C9" s="54">
        <v>47848</v>
      </c>
      <c r="D9" s="54">
        <v>48213</v>
      </c>
      <c r="E9" s="54">
        <v>52596</v>
      </c>
      <c r="F9" s="54"/>
      <c r="G9" s="54"/>
      <c r="H9" s="54"/>
      <c r="I9" s="54"/>
      <c r="J9" s="54"/>
      <c r="K9" s="54"/>
    </row>
    <row r="10" spans="1:11" ht="29.4" customHeight="1" x14ac:dyDescent="0.35">
      <c r="A10" s="56" t="s">
        <v>4</v>
      </c>
      <c r="B10" s="128" t="s">
        <v>5</v>
      </c>
      <c r="C10" s="128"/>
      <c r="D10" s="128"/>
      <c r="E10" s="128"/>
      <c r="F10" s="128"/>
      <c r="G10" s="128"/>
      <c r="H10" s="128"/>
      <c r="I10" s="128"/>
      <c r="J10" s="128"/>
      <c r="K10" s="128"/>
    </row>
    <row r="11" spans="1:11" x14ac:dyDescent="0.35">
      <c r="A11" s="57" t="s">
        <v>23</v>
      </c>
      <c r="B11" s="65">
        <f>B8</f>
        <v>150</v>
      </c>
      <c r="C11" s="65">
        <f>C8</f>
        <v>300</v>
      </c>
      <c r="D11" s="65">
        <f>D8</f>
        <v>400</v>
      </c>
      <c r="E11" s="65"/>
      <c r="F11" s="65"/>
      <c r="G11" s="65"/>
      <c r="H11" s="65"/>
      <c r="I11" s="65"/>
      <c r="J11" s="65"/>
      <c r="K11" s="65"/>
    </row>
    <row r="12" spans="1:11" x14ac:dyDescent="0.35">
      <c r="A12" s="57" t="s">
        <v>166</v>
      </c>
      <c r="B12" s="65">
        <f>B8</f>
        <v>150</v>
      </c>
      <c r="C12" s="65">
        <f>C8</f>
        <v>300</v>
      </c>
      <c r="D12" s="65">
        <f>D8</f>
        <v>400</v>
      </c>
      <c r="E12" s="65"/>
      <c r="F12" s="65"/>
      <c r="G12" s="65"/>
      <c r="H12" s="65"/>
      <c r="I12" s="65"/>
      <c r="J12" s="65"/>
      <c r="K12" s="65"/>
    </row>
    <row r="13" spans="1:11" x14ac:dyDescent="0.35">
      <c r="A13" s="57" t="s">
        <v>167</v>
      </c>
      <c r="B13" s="65"/>
      <c r="C13" s="65"/>
      <c r="D13" s="65"/>
      <c r="E13" s="65">
        <f>D8</f>
        <v>400</v>
      </c>
      <c r="F13" s="65"/>
      <c r="G13" s="65"/>
      <c r="H13" s="65"/>
      <c r="I13" s="65"/>
      <c r="J13" s="65"/>
      <c r="K13" s="65"/>
    </row>
    <row r="14" spans="1:11" x14ac:dyDescent="0.35">
      <c r="A14" s="57"/>
      <c r="B14" s="65"/>
      <c r="C14" s="65"/>
      <c r="D14" s="65"/>
      <c r="E14" s="65"/>
      <c r="F14" s="65"/>
      <c r="G14" s="65"/>
      <c r="H14" s="65"/>
      <c r="I14" s="65"/>
      <c r="J14" s="65"/>
      <c r="K14" s="65"/>
    </row>
    <row r="15" spans="1:11" x14ac:dyDescent="0.35">
      <c r="A15" s="57"/>
      <c r="B15" s="65"/>
      <c r="C15" s="65"/>
      <c r="D15" s="65"/>
      <c r="E15" s="65"/>
      <c r="F15" s="65"/>
      <c r="G15" s="65"/>
      <c r="H15" s="65"/>
      <c r="I15" s="65"/>
      <c r="J15" s="65"/>
      <c r="K15" s="65"/>
    </row>
    <row r="16" spans="1:11" x14ac:dyDescent="0.35">
      <c r="A16" s="57"/>
      <c r="B16" s="65"/>
      <c r="C16" s="65"/>
      <c r="D16" s="65"/>
      <c r="E16" s="65"/>
      <c r="F16" s="65"/>
      <c r="G16" s="65"/>
      <c r="H16" s="65"/>
      <c r="I16" s="65"/>
      <c r="J16" s="65"/>
      <c r="K16" s="65"/>
    </row>
    <row r="17" spans="1:11" x14ac:dyDescent="0.35">
      <c r="A17" s="57"/>
      <c r="B17" s="65"/>
      <c r="C17" s="65"/>
      <c r="D17" s="65"/>
      <c r="E17" s="65"/>
      <c r="F17" s="65"/>
      <c r="G17" s="65"/>
      <c r="H17" s="65"/>
      <c r="I17" s="65"/>
      <c r="J17" s="65"/>
      <c r="K17" s="65"/>
    </row>
    <row r="18" spans="1:11" x14ac:dyDescent="0.35">
      <c r="A18"/>
    </row>
    <row r="19" spans="1:11" ht="15" thickBot="1" x14ac:dyDescent="0.4"/>
    <row r="20" spans="1:11" x14ac:dyDescent="0.35">
      <c r="A20" s="114" t="s">
        <v>34</v>
      </c>
      <c r="B20" s="115"/>
      <c r="C20" s="115"/>
      <c r="D20" s="115"/>
      <c r="E20" s="115"/>
      <c r="F20" s="115"/>
      <c r="G20" s="115"/>
      <c r="H20" s="115"/>
      <c r="I20" s="115"/>
      <c r="J20" s="115"/>
      <c r="K20" s="116"/>
    </row>
    <row r="21" spans="1:11" x14ac:dyDescent="0.35">
      <c r="A21" s="117" t="s">
        <v>35</v>
      </c>
      <c r="B21" s="118"/>
      <c r="C21" s="118"/>
      <c r="D21" s="118"/>
      <c r="E21" s="118"/>
      <c r="F21" s="118"/>
      <c r="G21" s="118"/>
      <c r="H21" s="118"/>
      <c r="I21" s="118"/>
      <c r="J21" s="118"/>
      <c r="K21" s="119"/>
    </row>
    <row r="22" spans="1:11" x14ac:dyDescent="0.35">
      <c r="A22" s="117" t="s">
        <v>36</v>
      </c>
      <c r="B22" s="118"/>
      <c r="C22" s="118"/>
      <c r="D22" s="118"/>
      <c r="E22" s="118"/>
      <c r="F22" s="118"/>
      <c r="G22" s="118"/>
      <c r="H22" s="118"/>
      <c r="I22" s="118"/>
      <c r="J22" s="118"/>
      <c r="K22" s="119"/>
    </row>
    <row r="23" spans="1:11" ht="15" thickBot="1" x14ac:dyDescent="0.4">
      <c r="A23" s="120" t="s">
        <v>38</v>
      </c>
      <c r="B23" s="121"/>
      <c r="C23" s="121"/>
      <c r="D23" s="121"/>
      <c r="E23" s="121"/>
      <c r="F23" s="121"/>
      <c r="G23" s="121"/>
      <c r="H23" s="121"/>
      <c r="I23" s="121"/>
      <c r="J23" s="121"/>
      <c r="K23" s="122"/>
    </row>
  </sheetData>
  <mergeCells count="16">
    <mergeCell ref="E3:K3"/>
    <mergeCell ref="E4:K4"/>
    <mergeCell ref="A6:D6"/>
    <mergeCell ref="A23:K23"/>
    <mergeCell ref="A1:K1"/>
    <mergeCell ref="A2:D2"/>
    <mergeCell ref="A3:D3"/>
    <mergeCell ref="A4:D4"/>
    <mergeCell ref="A20:K20"/>
    <mergeCell ref="A21:K21"/>
    <mergeCell ref="A22:K22"/>
    <mergeCell ref="B10:K10"/>
    <mergeCell ref="A5:D5"/>
    <mergeCell ref="E5:K5"/>
    <mergeCell ref="E6:K6"/>
    <mergeCell ref="E2:K2"/>
  </mergeCells>
  <conditionalFormatting sqref="B7:K7">
    <cfRule type="containsText" dxfId="398" priority="3" operator="containsText" text="10/12/xxxx">
      <formula>NOT(ISERROR(SEARCH("10/12/xxxx",B7)))</formula>
    </cfRule>
  </conditionalFormatting>
  <conditionalFormatting sqref="K9 B9:I9">
    <cfRule type="containsText" dxfId="397" priority="2" operator="containsText" text="xx/xx/xxxx">
      <formula>NOT(ISERROR(SEARCH("xx/xx/xxxx",B9)))</formula>
    </cfRule>
  </conditionalFormatting>
  <conditionalFormatting sqref="J9">
    <cfRule type="containsText" dxfId="396" priority="1" operator="containsText" text="10/12/xxxx">
      <formula>NOT(ISERROR(SEARCH("10/12/xxxx",J9)))</formula>
    </cfRule>
  </conditionalFormatting>
  <dataValidations count="6">
    <dataValidation allowBlank="1" showInputMessage="1" showErrorMessage="1" prompt="Insert the Management Milestone number here (MM#)" sqref="A11:A17" xr:uid="{00000000-0002-0000-0300-000000000000}"/>
    <dataValidation allowBlank="1" showInputMessage="1" showErrorMessage="1" promptTitle="Insert Date" prompt="Please insert the date the area is available" sqref="J9 B7:K7"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e the milestone is to be completed by" sqref="K9 B9:I9" xr:uid="{00000000-0002-0000-0300-000003000000}"/>
    <dataValidation allowBlank="1" showInputMessage="1" showErrorMessage="1" promptTitle="Insert Area (ha)" prompt="Please insert the cumulative area achieved in hectares (ha) as required" sqref="J11:K17 B11:I12 B14:I17 B13 F13:I13" xr:uid="{00000000-0002-0000-0300-000004000000}"/>
    <dataValidation allowBlank="1" showInputMessage="1" showErrorMessage="1" prompt="Please input the correct Improvement Area number (IA#)" sqref="E2:K2" xr:uid="{00000000-0002-0000-0300-000005000000}"/>
  </dataValidations>
  <pageMargins left="0.70866141732283472" right="0.70866141732283472" top="0.74803149606299213" bottom="0.74803149606299213" header="0.31496062992125984" footer="0.31496062992125984"/>
  <pageSetup paperSize="9" scale="60" orientation="landscape"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tabColor theme="5" tint="0.79998168889431442"/>
  </sheetPr>
  <dimension ref="A1:V22"/>
  <sheetViews>
    <sheetView tabSelected="1" zoomScaleNormal="100" workbookViewId="0">
      <selection activeCell="E4" sqref="E4:O4"/>
    </sheetView>
  </sheetViews>
  <sheetFormatPr defaultColWidth="12.08984375" defaultRowHeight="14.5" x14ac:dyDescent="0.35"/>
  <cols>
    <col min="1" max="1" width="26.90625" style="1" bestFit="1" customWidth="1"/>
    <col min="2" max="15" width="11.6328125" customWidth="1"/>
    <col min="16" max="22" width="11.6328125" hidden="1" customWidth="1"/>
    <col min="23" max="23" width="0" hidden="1" customWidth="1"/>
  </cols>
  <sheetData>
    <row r="1" spans="1:15" ht="23.25" customHeight="1" x14ac:dyDescent="0.35">
      <c r="A1" s="131" t="s">
        <v>40</v>
      </c>
      <c r="B1" s="132"/>
      <c r="C1" s="132"/>
      <c r="D1" s="132"/>
      <c r="E1" s="132"/>
      <c r="F1" s="132"/>
      <c r="G1" s="132"/>
      <c r="H1" s="132"/>
      <c r="I1" s="132"/>
      <c r="J1" s="132"/>
      <c r="K1" s="132"/>
      <c r="L1" s="132"/>
      <c r="M1" s="132"/>
      <c r="N1" s="132"/>
      <c r="O1" s="133"/>
    </row>
    <row r="2" spans="1:15" ht="43.25" customHeight="1" x14ac:dyDescent="0.35">
      <c r="A2" s="126" t="s">
        <v>0</v>
      </c>
      <c r="B2" s="126"/>
      <c r="C2" s="126"/>
      <c r="D2" s="126"/>
      <c r="E2" s="134" t="s">
        <v>297</v>
      </c>
      <c r="F2" s="134"/>
      <c r="G2" s="134"/>
      <c r="H2" s="134"/>
      <c r="I2" s="134"/>
      <c r="J2" s="134"/>
      <c r="K2" s="134"/>
      <c r="L2" s="134"/>
      <c r="M2" s="134"/>
      <c r="N2" s="134"/>
      <c r="O2" s="134"/>
    </row>
    <row r="3" spans="1:15" ht="14.4" customHeight="1" x14ac:dyDescent="0.35">
      <c r="A3" s="126" t="s">
        <v>1</v>
      </c>
      <c r="B3" s="126"/>
      <c r="C3" s="126"/>
      <c r="D3" s="126"/>
      <c r="E3" s="135" t="s">
        <v>280</v>
      </c>
      <c r="F3" s="135"/>
      <c r="G3" s="135"/>
      <c r="H3" s="135"/>
      <c r="I3" s="135"/>
      <c r="J3" s="135"/>
      <c r="K3" s="135"/>
      <c r="L3" s="135"/>
      <c r="M3" s="135"/>
      <c r="N3" s="135"/>
      <c r="O3" s="135"/>
    </row>
    <row r="4" spans="1:15" ht="14.4" customHeight="1" x14ac:dyDescent="0.35">
      <c r="A4" s="126" t="s">
        <v>39</v>
      </c>
      <c r="B4" s="126"/>
      <c r="C4" s="126"/>
      <c r="D4" s="126"/>
      <c r="E4" s="136" t="s">
        <v>304</v>
      </c>
      <c r="F4" s="136"/>
      <c r="G4" s="136"/>
      <c r="H4" s="136"/>
      <c r="I4" s="136"/>
      <c r="J4" s="136"/>
      <c r="K4" s="136"/>
      <c r="L4" s="136"/>
      <c r="M4" s="136"/>
      <c r="N4" s="136"/>
      <c r="O4" s="136"/>
    </row>
    <row r="5" spans="1:15" ht="33" customHeight="1" x14ac:dyDescent="0.35">
      <c r="A5" s="137" t="s">
        <v>289</v>
      </c>
      <c r="B5" s="137"/>
      <c r="C5" s="137"/>
      <c r="D5" s="137"/>
      <c r="E5" s="138">
        <v>44773</v>
      </c>
      <c r="F5" s="138"/>
      <c r="G5" s="138"/>
      <c r="H5" s="138"/>
      <c r="I5" s="138"/>
      <c r="J5" s="138"/>
      <c r="K5" s="138"/>
      <c r="L5" s="138"/>
      <c r="M5" s="138"/>
      <c r="N5" s="138"/>
      <c r="O5" s="138"/>
    </row>
    <row r="6" spans="1:15" ht="22.5" customHeight="1" x14ac:dyDescent="0.35">
      <c r="A6" s="126" t="s">
        <v>41</v>
      </c>
      <c r="B6" s="126"/>
      <c r="C6" s="126"/>
      <c r="D6" s="126"/>
      <c r="E6" s="124" t="s">
        <v>281</v>
      </c>
      <c r="F6" s="124"/>
      <c r="G6" s="124"/>
      <c r="H6" s="124"/>
      <c r="I6" s="124"/>
      <c r="J6" s="124"/>
      <c r="K6" s="124"/>
      <c r="L6" s="124"/>
      <c r="M6" s="124"/>
      <c r="N6" s="124"/>
      <c r="O6" s="124"/>
    </row>
    <row r="7" spans="1:15" ht="30.9" customHeight="1" x14ac:dyDescent="0.35">
      <c r="A7" s="53" t="s">
        <v>2</v>
      </c>
      <c r="B7" s="54">
        <v>44773</v>
      </c>
      <c r="C7" s="54">
        <v>45138</v>
      </c>
      <c r="D7" s="58">
        <v>45869</v>
      </c>
      <c r="E7" s="58">
        <v>46234</v>
      </c>
      <c r="F7" s="58">
        <v>46599</v>
      </c>
      <c r="G7" s="58">
        <v>46752</v>
      </c>
      <c r="H7" s="58">
        <v>47483</v>
      </c>
      <c r="I7" s="58">
        <v>47848</v>
      </c>
      <c r="J7" s="58">
        <v>48213</v>
      </c>
      <c r="K7" s="58">
        <v>48579</v>
      </c>
      <c r="L7" s="58">
        <v>48944</v>
      </c>
      <c r="M7" s="58"/>
      <c r="N7" s="58"/>
      <c r="O7" s="70"/>
    </row>
    <row r="8" spans="1:15" ht="26.4" customHeight="1" x14ac:dyDescent="0.35">
      <c r="A8" s="53" t="s">
        <v>19</v>
      </c>
      <c r="B8" s="64">
        <f>501.775+32.99+50</f>
        <v>584.76499999999999</v>
      </c>
      <c r="C8" s="69">
        <f>Table2[[#This Row],[Column2]]</f>
        <v>584.76499999999999</v>
      </c>
      <c r="D8" s="69">
        <f>Table2[[#This Row],[Column3]]+50</f>
        <v>634.76499999999999</v>
      </c>
      <c r="E8" s="69">
        <f>Table2[[#This Row],[Column4]]+50</f>
        <v>684.76499999999999</v>
      </c>
      <c r="F8" s="69">
        <f>Table2[[#This Row],[Column5]]+107.47</f>
        <v>792.23500000000001</v>
      </c>
      <c r="G8" s="69">
        <f>Table2[[#This Row],[Column6]]</f>
        <v>792.23500000000001</v>
      </c>
      <c r="H8" s="69">
        <f>Table2[[#This Row],[Column7]]+100.92</f>
        <v>893.15499999999997</v>
      </c>
      <c r="I8" s="69">
        <f>Table2[[#This Row],[Column8]]+134.18</f>
        <v>1027.335</v>
      </c>
      <c r="J8" s="64">
        <f>Table2[[#This Row],[Column9]]</f>
        <v>1027.335</v>
      </c>
      <c r="K8" s="64">
        <f>Table2[[#This Row],[Column10]]+73.73</f>
        <v>1101.0650000000001</v>
      </c>
      <c r="L8" s="64">
        <f>Table2[[#This Row],[Column11]]</f>
        <v>1101.0650000000001</v>
      </c>
      <c r="M8" s="64"/>
      <c r="N8" s="64"/>
      <c r="O8" s="71"/>
    </row>
    <row r="9" spans="1:15" ht="28.25" customHeight="1" x14ac:dyDescent="0.35">
      <c r="A9" s="53" t="s">
        <v>3</v>
      </c>
      <c r="B9" s="54">
        <v>44926</v>
      </c>
      <c r="C9" s="54">
        <v>45291</v>
      </c>
      <c r="D9" s="54">
        <v>46022</v>
      </c>
      <c r="E9" s="54">
        <v>46387</v>
      </c>
      <c r="F9" s="54">
        <v>46752</v>
      </c>
      <c r="G9" s="54">
        <v>47118</v>
      </c>
      <c r="H9" s="54">
        <v>47848</v>
      </c>
      <c r="I9" s="54">
        <v>48213</v>
      </c>
      <c r="J9" s="54">
        <v>48579</v>
      </c>
      <c r="K9" s="54">
        <v>48944</v>
      </c>
      <c r="L9" s="54">
        <v>49309</v>
      </c>
      <c r="M9" s="72">
        <v>52596</v>
      </c>
      <c r="N9" s="54"/>
      <c r="O9" s="72"/>
    </row>
    <row r="10" spans="1:15" ht="29.4" customHeight="1" x14ac:dyDescent="0.35">
      <c r="A10" s="66" t="s">
        <v>4</v>
      </c>
      <c r="B10" s="139" t="s">
        <v>5</v>
      </c>
      <c r="C10" s="140"/>
      <c r="D10" s="140"/>
      <c r="E10" s="140"/>
      <c r="F10" s="140"/>
      <c r="G10" s="140"/>
      <c r="H10" s="140"/>
      <c r="I10" s="140"/>
      <c r="J10" s="140"/>
      <c r="K10" s="140"/>
      <c r="L10" s="140"/>
      <c r="M10" s="140"/>
      <c r="N10" s="140"/>
      <c r="O10" s="140"/>
    </row>
    <row r="11" spans="1:15" x14ac:dyDescent="0.35">
      <c r="A11" s="57" t="s">
        <v>9</v>
      </c>
      <c r="B11" s="60">
        <f t="shared" ref="B11:E11" si="0">B8</f>
        <v>584.76499999999999</v>
      </c>
      <c r="C11" s="60">
        <f t="shared" si="0"/>
        <v>584.76499999999999</v>
      </c>
      <c r="D11" s="60">
        <v>634.77</v>
      </c>
      <c r="E11" s="60">
        <f t="shared" si="0"/>
        <v>684.76499999999999</v>
      </c>
      <c r="F11" s="60">
        <f t="shared" ref="F11:L11" si="1">F8</f>
        <v>792.23500000000001</v>
      </c>
      <c r="G11" s="60">
        <f t="shared" si="1"/>
        <v>792.23500000000001</v>
      </c>
      <c r="H11" s="60">
        <f t="shared" si="1"/>
        <v>893.15499999999997</v>
      </c>
      <c r="I11" s="60">
        <f t="shared" si="1"/>
        <v>1027.335</v>
      </c>
      <c r="J11" s="60">
        <f t="shared" si="1"/>
        <v>1027.335</v>
      </c>
      <c r="K11" s="60">
        <f t="shared" si="1"/>
        <v>1101.0650000000001</v>
      </c>
      <c r="L11" s="60">
        <f t="shared" si="1"/>
        <v>1101.0650000000001</v>
      </c>
      <c r="M11" s="60"/>
      <c r="N11" s="60"/>
      <c r="O11" s="73"/>
    </row>
    <row r="12" spans="1:15" x14ac:dyDescent="0.35">
      <c r="A12" s="57" t="s">
        <v>12</v>
      </c>
      <c r="B12" s="60">
        <f>B8</f>
        <v>584.76499999999999</v>
      </c>
      <c r="C12" s="60">
        <f>C8</f>
        <v>584.76499999999999</v>
      </c>
      <c r="D12" s="60">
        <f t="shared" ref="D12" si="2">D8</f>
        <v>634.76499999999999</v>
      </c>
      <c r="E12" s="60">
        <f>E11</f>
        <v>684.76499999999999</v>
      </c>
      <c r="F12" s="60">
        <f t="shared" ref="F12:L12" si="3">F8</f>
        <v>792.23500000000001</v>
      </c>
      <c r="G12" s="60">
        <f t="shared" si="3"/>
        <v>792.23500000000001</v>
      </c>
      <c r="H12" s="60">
        <f t="shared" si="3"/>
        <v>893.15499999999997</v>
      </c>
      <c r="I12" s="60">
        <f t="shared" si="3"/>
        <v>1027.335</v>
      </c>
      <c r="J12" s="60">
        <f t="shared" si="3"/>
        <v>1027.335</v>
      </c>
      <c r="K12" s="60">
        <f t="shared" si="3"/>
        <v>1101.0650000000001</v>
      </c>
      <c r="L12" s="60">
        <f t="shared" si="3"/>
        <v>1101.0650000000001</v>
      </c>
      <c r="M12" s="60"/>
      <c r="N12" s="60"/>
      <c r="O12" s="73"/>
    </row>
    <row r="13" spans="1:15" x14ac:dyDescent="0.35">
      <c r="A13" s="57" t="s">
        <v>13</v>
      </c>
      <c r="B13" s="60">
        <f>B8-50</f>
        <v>534.76499999999999</v>
      </c>
      <c r="C13" s="60">
        <f>B11</f>
        <v>584.76499999999999</v>
      </c>
      <c r="D13" s="60">
        <f>C11</f>
        <v>584.76499999999999</v>
      </c>
      <c r="E13" s="60">
        <f>C11</f>
        <v>584.76499999999999</v>
      </c>
      <c r="F13" s="60">
        <f>E11</f>
        <v>684.76499999999999</v>
      </c>
      <c r="G13" s="60">
        <f t="shared" ref="G13:L13" si="4">F12</f>
        <v>792.23500000000001</v>
      </c>
      <c r="H13" s="60">
        <f t="shared" si="4"/>
        <v>792.23500000000001</v>
      </c>
      <c r="I13" s="60">
        <f t="shared" si="4"/>
        <v>893.15499999999997</v>
      </c>
      <c r="J13" s="60">
        <f t="shared" si="4"/>
        <v>1027.335</v>
      </c>
      <c r="K13" s="60">
        <f t="shared" si="4"/>
        <v>1027.335</v>
      </c>
      <c r="L13" s="60">
        <f t="shared" si="4"/>
        <v>1101.0650000000001</v>
      </c>
      <c r="M13" s="60"/>
      <c r="N13" s="60"/>
      <c r="O13" s="73"/>
    </row>
    <row r="14" spans="1:15" x14ac:dyDescent="0.35">
      <c r="A14" s="57" t="s">
        <v>20</v>
      </c>
      <c r="B14" s="60">
        <f>B13</f>
        <v>534.76499999999999</v>
      </c>
      <c r="C14" s="60">
        <f>B12</f>
        <v>584.76499999999999</v>
      </c>
      <c r="D14" s="60">
        <f>C11</f>
        <v>584.76499999999999</v>
      </c>
      <c r="E14" s="60">
        <f>E13</f>
        <v>584.76499999999999</v>
      </c>
      <c r="F14" s="60">
        <f t="shared" ref="F14" si="5">E12</f>
        <v>684.76499999999999</v>
      </c>
      <c r="G14" s="60">
        <f t="shared" ref="G14:L14" si="6">F12</f>
        <v>792.23500000000001</v>
      </c>
      <c r="H14" s="60">
        <f t="shared" si="6"/>
        <v>792.23500000000001</v>
      </c>
      <c r="I14" s="60">
        <f t="shared" si="6"/>
        <v>893.15499999999997</v>
      </c>
      <c r="J14" s="60">
        <f t="shared" si="6"/>
        <v>1027.335</v>
      </c>
      <c r="K14" s="60">
        <f t="shared" si="6"/>
        <v>1027.335</v>
      </c>
      <c r="L14" s="60">
        <f t="shared" si="6"/>
        <v>1101.0650000000001</v>
      </c>
      <c r="M14" s="60"/>
      <c r="N14" s="60"/>
      <c r="O14" s="73"/>
    </row>
    <row r="15" spans="1:15" x14ac:dyDescent="0.35">
      <c r="A15" s="57" t="s">
        <v>21</v>
      </c>
      <c r="B15" s="60">
        <f>B14</f>
        <v>534.76499999999999</v>
      </c>
      <c r="C15" s="60">
        <f>B12</f>
        <v>584.76499999999999</v>
      </c>
      <c r="D15" s="60">
        <f>C11</f>
        <v>584.76499999999999</v>
      </c>
      <c r="E15" s="60">
        <f>E14</f>
        <v>584.76499999999999</v>
      </c>
      <c r="F15" s="60">
        <f t="shared" ref="F15" si="7">E12</f>
        <v>684.76499999999999</v>
      </c>
      <c r="G15" s="60">
        <f t="shared" ref="G15:L15" si="8">F12</f>
        <v>792.23500000000001</v>
      </c>
      <c r="H15" s="60">
        <f t="shared" si="8"/>
        <v>792.23500000000001</v>
      </c>
      <c r="I15" s="60">
        <f t="shared" si="8"/>
        <v>893.15499999999997</v>
      </c>
      <c r="J15" s="60">
        <f t="shared" si="8"/>
        <v>1027.335</v>
      </c>
      <c r="K15" s="60">
        <f t="shared" si="8"/>
        <v>1027.335</v>
      </c>
      <c r="L15" s="60">
        <f t="shared" si="8"/>
        <v>1101.0650000000001</v>
      </c>
      <c r="M15" s="60"/>
      <c r="N15" s="60"/>
      <c r="O15" s="73"/>
    </row>
    <row r="16" spans="1:15" x14ac:dyDescent="0.35">
      <c r="A16" s="57" t="s">
        <v>47</v>
      </c>
      <c r="B16" s="60"/>
      <c r="C16" s="60"/>
      <c r="D16" s="60"/>
      <c r="E16" s="60"/>
      <c r="F16" s="60"/>
      <c r="G16" s="60"/>
      <c r="H16" s="60"/>
      <c r="I16" s="60"/>
      <c r="J16" s="60"/>
      <c r="K16" s="60"/>
      <c r="L16" s="60"/>
      <c r="M16" s="60">
        <f t="shared" ref="M16" si="9">L15</f>
        <v>1101.0650000000001</v>
      </c>
      <c r="N16" s="60"/>
      <c r="O16" s="73"/>
    </row>
    <row r="17" spans="1:18" x14ac:dyDescent="0.35">
      <c r="A17"/>
    </row>
    <row r="18" spans="1:18" ht="15" thickBot="1" x14ac:dyDescent="0.4"/>
    <row r="19" spans="1:18" x14ac:dyDescent="0.35">
      <c r="A19" s="114" t="s">
        <v>31</v>
      </c>
      <c r="B19" s="115"/>
      <c r="C19" s="115"/>
      <c r="D19" s="115"/>
      <c r="E19" s="115"/>
      <c r="F19" s="115"/>
      <c r="G19" s="115"/>
      <c r="H19" s="115"/>
      <c r="I19" s="115"/>
      <c r="J19" s="115"/>
      <c r="K19" s="116"/>
      <c r="L19" s="10"/>
      <c r="M19" s="10"/>
      <c r="N19" s="10"/>
      <c r="O19" s="10"/>
    </row>
    <row r="20" spans="1:18" x14ac:dyDescent="0.35">
      <c r="A20" s="117" t="s">
        <v>32</v>
      </c>
      <c r="B20" s="118"/>
      <c r="C20" s="118"/>
      <c r="D20" s="118"/>
      <c r="E20" s="118"/>
      <c r="F20" s="118"/>
      <c r="G20" s="118"/>
      <c r="H20" s="118"/>
      <c r="I20" s="118"/>
      <c r="J20" s="118"/>
      <c r="K20" s="119"/>
      <c r="L20" s="10"/>
      <c r="M20" s="10"/>
      <c r="N20" s="10"/>
      <c r="O20" s="10"/>
    </row>
    <row r="21" spans="1:18" x14ac:dyDescent="0.35">
      <c r="A21" s="117" t="s">
        <v>33</v>
      </c>
      <c r="B21" s="118"/>
      <c r="C21" s="118"/>
      <c r="D21" s="118"/>
      <c r="E21" s="118"/>
      <c r="F21" s="118"/>
      <c r="G21" s="118"/>
      <c r="H21" s="118"/>
      <c r="I21" s="118"/>
      <c r="J21" s="118"/>
      <c r="K21" s="119"/>
      <c r="L21" s="10"/>
      <c r="M21" s="10"/>
      <c r="N21" s="10"/>
      <c r="O21" s="10"/>
      <c r="P21" s="10"/>
      <c r="Q21" s="10"/>
      <c r="R21" s="10"/>
    </row>
    <row r="22" spans="1:18" ht="15" thickBot="1" x14ac:dyDescent="0.4">
      <c r="A22" s="120" t="s">
        <v>37</v>
      </c>
      <c r="B22" s="121"/>
      <c r="C22" s="121"/>
      <c r="D22" s="121"/>
      <c r="E22" s="121"/>
      <c r="F22" s="121"/>
      <c r="G22" s="121"/>
      <c r="H22" s="121"/>
      <c r="I22" s="121"/>
      <c r="J22" s="121"/>
      <c r="K22" s="122"/>
      <c r="L22" s="10"/>
      <c r="M22" s="10"/>
      <c r="N22" s="10"/>
      <c r="O22" s="10"/>
      <c r="P22" s="10"/>
      <c r="Q22" s="10"/>
      <c r="R22" s="10"/>
    </row>
  </sheetData>
  <mergeCells count="16">
    <mergeCell ref="A22:K22"/>
    <mergeCell ref="A19:K19"/>
    <mergeCell ref="A20:K20"/>
    <mergeCell ref="A21:K21"/>
    <mergeCell ref="A5:D5"/>
    <mergeCell ref="A6:D6"/>
    <mergeCell ref="E5:O5"/>
    <mergeCell ref="E6:O6"/>
    <mergeCell ref="B10:O10"/>
    <mergeCell ref="A1:O1"/>
    <mergeCell ref="E2:O2"/>
    <mergeCell ref="E3:O3"/>
    <mergeCell ref="E4:O4"/>
    <mergeCell ref="A2:D2"/>
    <mergeCell ref="A3:D3"/>
    <mergeCell ref="A4:D4"/>
  </mergeCells>
  <conditionalFormatting sqref="B7:N7">
    <cfRule type="containsText" dxfId="343" priority="20" operator="containsText" text="10/12/xxxx">
      <formula>NOT(ISERROR(SEARCH("10/12/xxxx",B7)))</formula>
    </cfRule>
  </conditionalFormatting>
  <conditionalFormatting sqref="B9:O9">
    <cfRule type="containsText" dxfId="342" priority="19" operator="containsText" text="xx/xx/xxxx">
      <formula>NOT(ISERROR(SEARCH("xx/xx/xxxx",B9)))</formula>
    </cfRule>
  </conditionalFormatting>
  <conditionalFormatting sqref="B7:N7">
    <cfRule type="containsText" dxfId="341" priority="6" operator="containsText" text="10/12/xxxx">
      <formula>NOT(ISERROR(SEARCH("10/12/xxxx",B7)))</formula>
    </cfRule>
  </conditionalFormatting>
  <conditionalFormatting sqref="B9:O9">
    <cfRule type="containsText" dxfId="340" priority="5" operator="containsText" text="xx/xx/xxxx">
      <formula>NOT(ISERROR(SEARCH("xx/xx/xxxx",B9)))</formula>
    </cfRule>
  </conditionalFormatting>
  <conditionalFormatting sqref="O7">
    <cfRule type="containsText" dxfId="339" priority="2" operator="containsText" text="10/12/xxxx">
      <formula>NOT(ISERROR(SEARCH("10/12/xxxx",O7)))</formula>
    </cfRule>
  </conditionalFormatting>
  <dataValidations xWindow="1608" yWindow="763" count="6">
    <dataValidation allowBlank="1" showInputMessage="1" showErrorMessage="1" promptTitle="Insert Date" prompt="Please insert the date the area is available for rehabilitation" sqref="B7:O7" xr:uid="{00000000-0002-0000-0400-000000000000}"/>
    <dataValidation allowBlank="1" showInputMessage="1" showErrorMessage="1" promptTitle="Insert Date" prompt="Please insert the data the milestone is to be completed by" sqref="B9:O9" xr:uid="{00000000-0002-0000-0400-000001000000}"/>
    <dataValidation allowBlank="1" showInputMessage="1" showErrorMessage="1" promptTitle="Insert Area (ha)" prompt="Please insert the cumulative area available in hectares (ha)" sqref="B8:O8" xr:uid="{00000000-0002-0000-0400-000002000000}"/>
    <dataValidation allowBlank="1" showInputMessage="1" showErrorMessage="1" prompt="Please input the correct Rehabilitation Area number (RA#)" sqref="E2" xr:uid="{00000000-0002-0000-0400-000003000000}"/>
    <dataValidation allowBlank="1" showInputMessage="1" showErrorMessage="1" promptTitle="Rehabilitation Milestone" prompt="Insert the Rehabilitation Milestone number here (RM#)" sqref="A11:A16" xr:uid="{00000000-0002-0000-0400-000004000000}"/>
    <dataValidation allowBlank="1" showInputMessage="1" showErrorMessage="1" promptTitle="Insert Area (ha)" prompt="Please insert the cumulative area achieved in hectares (ha) as required" sqref="B11:O16" xr:uid="{00000000-0002-0000-0400-000005000000}"/>
  </dataValidations>
  <pageMargins left="0.70866141732283472" right="0.70866141732283472" top="0.74803149606299213" bottom="0.74803149606299213" header="0.31496062992125984" footer="0.31496062992125984"/>
  <pageSetup paperSize="9" scale="60" orientation="landscape" r:id="rId1"/>
  <ignoredErrors>
    <ignoredError sqref="E11 E16 K16 D11:D16 E13 K11:K15 M11:M15" calculatedColumn="1"/>
  </ignoredErrors>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10"/>
  <sheetViews>
    <sheetView zoomScale="70" zoomScaleNormal="70" workbookViewId="0">
      <selection activeCell="D82" sqref="D82"/>
    </sheetView>
  </sheetViews>
  <sheetFormatPr defaultRowHeight="14.5" x14ac:dyDescent="0.35"/>
  <cols>
    <col min="1" max="1" width="7.90625" bestFit="1" customWidth="1"/>
    <col min="2" max="2" width="26.90625" customWidth="1"/>
    <col min="3" max="3" width="8.08984375" customWidth="1"/>
    <col min="4" max="4" width="30.54296875" customWidth="1"/>
    <col min="5" max="5" width="59.90625" bestFit="1" customWidth="1"/>
    <col min="6" max="6" width="8.54296875" style="15"/>
    <col min="9" max="9" width="29.453125" bestFit="1" customWidth="1"/>
  </cols>
  <sheetData>
    <row r="1" spans="1:6" s="1" customFormat="1" ht="27.65" customHeight="1" x14ac:dyDescent="0.35">
      <c r="A1" s="1" t="s">
        <v>51</v>
      </c>
      <c r="B1" s="1" t="s">
        <v>52</v>
      </c>
      <c r="C1" s="1" t="s">
        <v>48</v>
      </c>
      <c r="D1" s="1" t="s">
        <v>41</v>
      </c>
      <c r="E1" s="1" t="s">
        <v>50</v>
      </c>
      <c r="F1" s="14" t="s">
        <v>49</v>
      </c>
    </row>
    <row r="2" spans="1:6" x14ac:dyDescent="0.35">
      <c r="A2" t="s">
        <v>53</v>
      </c>
      <c r="B2" t="s">
        <v>61</v>
      </c>
      <c r="C2" t="s">
        <v>62</v>
      </c>
      <c r="D2" t="s">
        <v>63</v>
      </c>
      <c r="E2" t="s">
        <v>64</v>
      </c>
      <c r="F2" s="15">
        <v>303.25893000000002</v>
      </c>
    </row>
    <row r="3" spans="1:6" x14ac:dyDescent="0.35">
      <c r="A3" t="s">
        <v>53</v>
      </c>
      <c r="B3" t="s">
        <v>61</v>
      </c>
      <c r="C3" t="s">
        <v>62</v>
      </c>
      <c r="D3" t="s">
        <v>63</v>
      </c>
      <c r="E3" t="s">
        <v>65</v>
      </c>
      <c r="F3" s="15">
        <v>52.957861000000001</v>
      </c>
    </row>
    <row r="4" spans="1:6" x14ac:dyDescent="0.35">
      <c r="A4" t="s">
        <v>53</v>
      </c>
      <c r="B4" t="s">
        <v>61</v>
      </c>
      <c r="C4" t="s">
        <v>66</v>
      </c>
      <c r="D4" t="s">
        <v>71</v>
      </c>
      <c r="E4" t="s">
        <v>72</v>
      </c>
      <c r="F4" s="15">
        <v>197.492231</v>
      </c>
    </row>
    <row r="5" spans="1:6" x14ac:dyDescent="0.35">
      <c r="A5" t="s">
        <v>53</v>
      </c>
      <c r="B5" t="s">
        <v>56</v>
      </c>
      <c r="C5" t="s">
        <v>68</v>
      </c>
      <c r="D5" t="s">
        <v>63</v>
      </c>
      <c r="E5" t="s">
        <v>67</v>
      </c>
      <c r="F5" s="15">
        <v>51.534503999999998</v>
      </c>
    </row>
    <row r="6" spans="1:6" x14ac:dyDescent="0.35">
      <c r="A6" t="s">
        <v>53</v>
      </c>
      <c r="B6" t="s">
        <v>73</v>
      </c>
      <c r="C6" t="s">
        <v>69</v>
      </c>
      <c r="D6" t="s">
        <v>63</v>
      </c>
      <c r="E6" t="s">
        <v>74</v>
      </c>
      <c r="F6" s="15">
        <v>55.969768999999999</v>
      </c>
    </row>
    <row r="7" spans="1:6" x14ac:dyDescent="0.35">
      <c r="A7" t="s">
        <v>53</v>
      </c>
      <c r="B7" t="s">
        <v>73</v>
      </c>
      <c r="C7" t="s">
        <v>69</v>
      </c>
      <c r="D7" t="s">
        <v>63</v>
      </c>
      <c r="E7" t="s">
        <v>74</v>
      </c>
      <c r="F7" s="15">
        <v>42.698456</v>
      </c>
    </row>
    <row r="8" spans="1:6" x14ac:dyDescent="0.35">
      <c r="A8" t="s">
        <v>53</v>
      </c>
      <c r="B8" t="s">
        <v>73</v>
      </c>
      <c r="C8" t="s">
        <v>70</v>
      </c>
      <c r="D8" t="s">
        <v>71</v>
      </c>
      <c r="E8" t="s">
        <v>75</v>
      </c>
      <c r="F8" s="15">
        <v>16.868451</v>
      </c>
    </row>
    <row r="9" spans="1:6" x14ac:dyDescent="0.35">
      <c r="A9" t="s">
        <v>53</v>
      </c>
      <c r="B9" t="s">
        <v>118</v>
      </c>
      <c r="C9" t="s">
        <v>76</v>
      </c>
      <c r="D9" t="s">
        <v>63</v>
      </c>
      <c r="E9" t="s">
        <v>119</v>
      </c>
      <c r="F9" s="15">
        <v>36.733161000000003</v>
      </c>
    </row>
    <row r="10" spans="1:6" x14ac:dyDescent="0.35">
      <c r="A10" t="s">
        <v>53</v>
      </c>
      <c r="B10" t="s">
        <v>57</v>
      </c>
      <c r="C10" s="17" t="s">
        <v>79</v>
      </c>
      <c r="D10" t="s">
        <v>71</v>
      </c>
      <c r="E10" t="s">
        <v>77</v>
      </c>
      <c r="F10" s="15">
        <v>107.10633900000001</v>
      </c>
    </row>
    <row r="11" spans="1:6" x14ac:dyDescent="0.35">
      <c r="A11" t="s">
        <v>53</v>
      </c>
      <c r="B11" t="s">
        <v>57</v>
      </c>
      <c r="C11" s="17" t="s">
        <v>79</v>
      </c>
      <c r="D11" t="s">
        <v>71</v>
      </c>
      <c r="E11" t="s">
        <v>78</v>
      </c>
      <c r="F11" s="15">
        <v>18.894431000000001</v>
      </c>
    </row>
    <row r="12" spans="1:6" x14ac:dyDescent="0.35">
      <c r="A12" t="s">
        <v>53</v>
      </c>
      <c r="B12" t="s">
        <v>58</v>
      </c>
      <c r="C12" s="17" t="s">
        <v>82</v>
      </c>
      <c r="D12" t="s">
        <v>63</v>
      </c>
      <c r="E12" t="s">
        <v>80</v>
      </c>
      <c r="F12" s="15">
        <v>267.54080699999997</v>
      </c>
    </row>
    <row r="13" spans="1:6" x14ac:dyDescent="0.35">
      <c r="A13" t="s">
        <v>53</v>
      </c>
      <c r="B13" t="s">
        <v>81</v>
      </c>
      <c r="C13" s="17" t="s">
        <v>14</v>
      </c>
      <c r="D13" t="s">
        <v>83</v>
      </c>
      <c r="E13" t="s">
        <v>84</v>
      </c>
      <c r="F13" s="15">
        <v>306.775237</v>
      </c>
    </row>
    <row r="14" spans="1:6" x14ac:dyDescent="0.35">
      <c r="A14" t="s">
        <v>53</v>
      </c>
      <c r="B14" t="s">
        <v>85</v>
      </c>
      <c r="C14" s="17" t="s">
        <v>86</v>
      </c>
      <c r="D14" t="s">
        <v>71</v>
      </c>
      <c r="E14" t="s">
        <v>90</v>
      </c>
      <c r="F14" s="15">
        <v>3.4326729999999999</v>
      </c>
    </row>
    <row r="15" spans="1:6" x14ac:dyDescent="0.35">
      <c r="A15" t="s">
        <v>53</v>
      </c>
      <c r="B15" t="s">
        <v>85</v>
      </c>
      <c r="C15" s="17" t="s">
        <v>86</v>
      </c>
      <c r="D15" t="s">
        <v>71</v>
      </c>
      <c r="E15" t="s">
        <v>91</v>
      </c>
      <c r="F15" s="15">
        <v>26.006636</v>
      </c>
    </row>
    <row r="16" spans="1:6" x14ac:dyDescent="0.35">
      <c r="A16" t="s">
        <v>53</v>
      </c>
      <c r="B16" t="s">
        <v>85</v>
      </c>
      <c r="C16" s="17" t="s">
        <v>86</v>
      </c>
      <c r="D16" t="s">
        <v>71</v>
      </c>
      <c r="E16" t="s">
        <v>92</v>
      </c>
      <c r="F16" s="15">
        <v>11.012975000000001</v>
      </c>
    </row>
    <row r="17" spans="1:6" x14ac:dyDescent="0.35">
      <c r="A17" t="s">
        <v>53</v>
      </c>
      <c r="B17" t="s">
        <v>85</v>
      </c>
      <c r="C17" s="17" t="s">
        <v>86</v>
      </c>
      <c r="D17" t="s">
        <v>71</v>
      </c>
      <c r="E17" t="s">
        <v>93</v>
      </c>
      <c r="F17" s="15">
        <v>5.828328</v>
      </c>
    </row>
    <row r="18" spans="1:6" x14ac:dyDescent="0.35">
      <c r="A18" t="s">
        <v>53</v>
      </c>
      <c r="B18" t="s">
        <v>85</v>
      </c>
      <c r="C18" s="17" t="s">
        <v>86</v>
      </c>
      <c r="D18" t="s">
        <v>71</v>
      </c>
      <c r="E18" t="s">
        <v>94</v>
      </c>
      <c r="F18" s="15">
        <v>12.060314999999999</v>
      </c>
    </row>
    <row r="19" spans="1:6" x14ac:dyDescent="0.35">
      <c r="A19" t="s">
        <v>53</v>
      </c>
      <c r="B19" t="s">
        <v>85</v>
      </c>
      <c r="C19" s="17" t="s">
        <v>86</v>
      </c>
      <c r="D19" t="s">
        <v>71</v>
      </c>
      <c r="E19" t="s">
        <v>95</v>
      </c>
      <c r="F19" s="15">
        <v>5.4314669999999996</v>
      </c>
    </row>
    <row r="20" spans="1:6" x14ac:dyDescent="0.35">
      <c r="A20" t="s">
        <v>53</v>
      </c>
      <c r="B20" t="s">
        <v>85</v>
      </c>
      <c r="C20" s="17" t="s">
        <v>86</v>
      </c>
      <c r="D20" t="s">
        <v>71</v>
      </c>
      <c r="E20" t="s">
        <v>96</v>
      </c>
      <c r="F20" s="15">
        <v>6.0253740000000002</v>
      </c>
    </row>
    <row r="21" spans="1:6" x14ac:dyDescent="0.35">
      <c r="A21" t="s">
        <v>53</v>
      </c>
      <c r="B21" t="s">
        <v>85</v>
      </c>
      <c r="C21" s="17" t="s">
        <v>86</v>
      </c>
      <c r="D21" t="s">
        <v>71</v>
      </c>
      <c r="E21" t="s">
        <v>109</v>
      </c>
      <c r="F21" s="15">
        <v>22.493309</v>
      </c>
    </row>
    <row r="22" spans="1:6" x14ac:dyDescent="0.35">
      <c r="A22" t="s">
        <v>53</v>
      </c>
      <c r="B22" t="s">
        <v>85</v>
      </c>
      <c r="C22" s="17" t="s">
        <v>86</v>
      </c>
      <c r="D22" t="s">
        <v>71</v>
      </c>
      <c r="E22" t="s">
        <v>97</v>
      </c>
      <c r="F22" s="15">
        <v>2.7603219999999999</v>
      </c>
    </row>
    <row r="23" spans="1:6" x14ac:dyDescent="0.35">
      <c r="A23" t="s">
        <v>53</v>
      </c>
      <c r="B23" t="s">
        <v>85</v>
      </c>
      <c r="C23" s="17" t="s">
        <v>86</v>
      </c>
      <c r="D23" t="s">
        <v>71</v>
      </c>
      <c r="E23" t="s">
        <v>98</v>
      </c>
      <c r="F23" s="15">
        <v>7.2108080000000001</v>
      </c>
    </row>
    <row r="24" spans="1:6" x14ac:dyDescent="0.35">
      <c r="A24" t="s">
        <v>53</v>
      </c>
      <c r="B24" t="s">
        <v>85</v>
      </c>
      <c r="C24" s="17" t="s">
        <v>86</v>
      </c>
      <c r="D24" t="s">
        <v>71</v>
      </c>
      <c r="E24" t="s">
        <v>99</v>
      </c>
      <c r="F24" s="15">
        <v>10.532432999999999</v>
      </c>
    </row>
    <row r="25" spans="1:6" x14ac:dyDescent="0.35">
      <c r="A25" t="s">
        <v>53</v>
      </c>
      <c r="B25" t="s">
        <v>85</v>
      </c>
      <c r="C25" s="17" t="s">
        <v>86</v>
      </c>
      <c r="D25" t="s">
        <v>71</v>
      </c>
      <c r="E25" t="s">
        <v>100</v>
      </c>
      <c r="F25" s="15">
        <v>10.419387</v>
      </c>
    </row>
    <row r="26" spans="1:6" x14ac:dyDescent="0.35">
      <c r="A26" t="s">
        <v>53</v>
      </c>
      <c r="B26" t="s">
        <v>85</v>
      </c>
      <c r="C26" s="17" t="s">
        <v>86</v>
      </c>
      <c r="D26" t="s">
        <v>71</v>
      </c>
      <c r="E26" t="s">
        <v>101</v>
      </c>
      <c r="F26" s="15">
        <v>10.642886000000001</v>
      </c>
    </row>
    <row r="27" spans="1:6" x14ac:dyDescent="0.35">
      <c r="A27" t="s">
        <v>53</v>
      </c>
      <c r="B27" t="s">
        <v>85</v>
      </c>
      <c r="C27" s="17" t="s">
        <v>86</v>
      </c>
      <c r="D27" t="s">
        <v>71</v>
      </c>
      <c r="E27" t="s">
        <v>102</v>
      </c>
      <c r="F27" s="15">
        <v>6.2897879999999997</v>
      </c>
    </row>
    <row r="28" spans="1:6" x14ac:dyDescent="0.35">
      <c r="A28" t="s">
        <v>53</v>
      </c>
      <c r="B28" t="s">
        <v>85</v>
      </c>
      <c r="C28" s="17" t="s">
        <v>86</v>
      </c>
      <c r="D28" t="s">
        <v>71</v>
      </c>
      <c r="E28" t="s">
        <v>103</v>
      </c>
      <c r="F28" s="15">
        <v>3.157616</v>
      </c>
    </row>
    <row r="29" spans="1:6" x14ac:dyDescent="0.35">
      <c r="A29" t="s">
        <v>53</v>
      </c>
      <c r="B29" t="s">
        <v>85</v>
      </c>
      <c r="C29" s="17" t="s">
        <v>86</v>
      </c>
      <c r="D29" t="s">
        <v>71</v>
      </c>
      <c r="E29" t="s">
        <v>104</v>
      </c>
      <c r="F29" s="15">
        <v>7.0116290000000001</v>
      </c>
    </row>
    <row r="30" spans="1:6" x14ac:dyDescent="0.35">
      <c r="A30" t="s">
        <v>53</v>
      </c>
      <c r="B30" t="s">
        <v>85</v>
      </c>
      <c r="C30" s="17" t="s">
        <v>86</v>
      </c>
      <c r="D30" t="s">
        <v>71</v>
      </c>
      <c r="E30" t="s">
        <v>110</v>
      </c>
      <c r="F30" s="15">
        <v>6.065912</v>
      </c>
    </row>
    <row r="31" spans="1:6" x14ac:dyDescent="0.35">
      <c r="A31" t="s">
        <v>53</v>
      </c>
      <c r="B31" t="s">
        <v>85</v>
      </c>
      <c r="C31" s="17" t="s">
        <v>87</v>
      </c>
      <c r="D31" t="s">
        <v>89</v>
      </c>
      <c r="E31" t="s">
        <v>105</v>
      </c>
      <c r="F31" s="15">
        <v>31.258251000000001</v>
      </c>
    </row>
    <row r="32" spans="1:6" s="16" customFormat="1" x14ac:dyDescent="0.35">
      <c r="A32" t="s">
        <v>53</v>
      </c>
      <c r="B32" s="17" t="s">
        <v>85</v>
      </c>
      <c r="C32" s="17" t="s">
        <v>87</v>
      </c>
      <c r="D32" s="17" t="s">
        <v>89</v>
      </c>
      <c r="E32" t="s">
        <v>107</v>
      </c>
      <c r="F32" s="15">
        <v>71.086718000000005</v>
      </c>
    </row>
    <row r="33" spans="1:6" x14ac:dyDescent="0.35">
      <c r="A33" t="s">
        <v>53</v>
      </c>
      <c r="B33" t="s">
        <v>85</v>
      </c>
      <c r="C33" s="17" t="s">
        <v>87</v>
      </c>
      <c r="D33" t="s">
        <v>89</v>
      </c>
      <c r="E33" t="s">
        <v>106</v>
      </c>
      <c r="F33" s="15">
        <v>43.952936999999999</v>
      </c>
    </row>
    <row r="34" spans="1:6" x14ac:dyDescent="0.35">
      <c r="A34" t="s">
        <v>53</v>
      </c>
      <c r="B34" t="s">
        <v>85</v>
      </c>
      <c r="C34" s="17" t="s">
        <v>87</v>
      </c>
      <c r="D34" t="s">
        <v>89</v>
      </c>
      <c r="E34" t="s">
        <v>107</v>
      </c>
      <c r="F34" s="15">
        <v>48.083924000000003</v>
      </c>
    </row>
    <row r="35" spans="1:6" x14ac:dyDescent="0.35">
      <c r="A35" t="s">
        <v>53</v>
      </c>
      <c r="B35" t="s">
        <v>85</v>
      </c>
      <c r="C35" s="17" t="s">
        <v>87</v>
      </c>
      <c r="D35" t="s">
        <v>89</v>
      </c>
      <c r="E35" t="s">
        <v>108</v>
      </c>
      <c r="F35" s="15">
        <v>2.9961869999999999</v>
      </c>
    </row>
    <row r="36" spans="1:6" x14ac:dyDescent="0.35">
      <c r="A36" t="s">
        <v>53</v>
      </c>
      <c r="B36" t="s">
        <v>85</v>
      </c>
      <c r="C36" s="17" t="s">
        <v>117</v>
      </c>
      <c r="D36" t="s">
        <v>88</v>
      </c>
      <c r="E36" t="s">
        <v>111</v>
      </c>
      <c r="F36" s="15">
        <v>0.73584499999999997</v>
      </c>
    </row>
    <row r="37" spans="1:6" x14ac:dyDescent="0.35">
      <c r="A37" t="s">
        <v>53</v>
      </c>
      <c r="B37" t="s">
        <v>85</v>
      </c>
      <c r="C37" s="17" t="s">
        <v>117</v>
      </c>
      <c r="D37" t="s">
        <v>88</v>
      </c>
      <c r="E37" t="s">
        <v>112</v>
      </c>
      <c r="F37" s="15">
        <v>0.237868</v>
      </c>
    </row>
    <row r="38" spans="1:6" x14ac:dyDescent="0.35">
      <c r="A38" t="s">
        <v>53</v>
      </c>
      <c r="B38" t="s">
        <v>85</v>
      </c>
      <c r="C38" s="17" t="s">
        <v>117</v>
      </c>
      <c r="D38" t="s">
        <v>88</v>
      </c>
      <c r="E38" t="s">
        <v>121</v>
      </c>
      <c r="F38" s="15">
        <v>13.747061</v>
      </c>
    </row>
    <row r="39" spans="1:6" x14ac:dyDescent="0.35">
      <c r="A39" t="s">
        <v>53</v>
      </c>
      <c r="B39" t="s">
        <v>85</v>
      </c>
      <c r="C39" s="17" t="s">
        <v>117</v>
      </c>
      <c r="D39" t="s">
        <v>88</v>
      </c>
      <c r="E39" t="s">
        <v>121</v>
      </c>
      <c r="F39" s="15">
        <v>19.008728999999999</v>
      </c>
    </row>
    <row r="40" spans="1:6" x14ac:dyDescent="0.35">
      <c r="A40" t="s">
        <v>53</v>
      </c>
      <c r="B40" t="s">
        <v>85</v>
      </c>
      <c r="C40" s="17" t="s">
        <v>117</v>
      </c>
      <c r="D40" t="s">
        <v>88</v>
      </c>
      <c r="E40" t="s">
        <v>121</v>
      </c>
      <c r="F40" s="15">
        <v>23.413426000000001</v>
      </c>
    </row>
    <row r="41" spans="1:6" x14ac:dyDescent="0.35">
      <c r="A41" t="s">
        <v>53</v>
      </c>
      <c r="B41" t="s">
        <v>85</v>
      </c>
      <c r="C41" s="17" t="s">
        <v>117</v>
      </c>
      <c r="D41" t="s">
        <v>88</v>
      </c>
      <c r="E41" t="s">
        <v>113</v>
      </c>
      <c r="F41" s="15">
        <v>6.3512130000000004</v>
      </c>
    </row>
    <row r="42" spans="1:6" x14ac:dyDescent="0.35">
      <c r="A42" t="s">
        <v>53</v>
      </c>
      <c r="B42" t="s">
        <v>60</v>
      </c>
      <c r="C42" s="17" t="s">
        <v>120</v>
      </c>
      <c r="D42" t="s">
        <v>71</v>
      </c>
      <c r="E42" t="s">
        <v>115</v>
      </c>
      <c r="F42" s="15">
        <v>9.7265099999999993</v>
      </c>
    </row>
    <row r="43" spans="1:6" x14ac:dyDescent="0.35">
      <c r="A43" t="s">
        <v>53</v>
      </c>
      <c r="B43" t="s">
        <v>60</v>
      </c>
      <c r="C43" s="17" t="s">
        <v>120</v>
      </c>
      <c r="D43" t="s">
        <v>71</v>
      </c>
      <c r="E43" t="s">
        <v>115</v>
      </c>
      <c r="F43" s="15">
        <v>16.604071000000001</v>
      </c>
    </row>
    <row r="44" spans="1:6" x14ac:dyDescent="0.35">
      <c r="A44" t="s">
        <v>53</v>
      </c>
      <c r="B44" t="s">
        <v>60</v>
      </c>
      <c r="C44" s="17" t="s">
        <v>120</v>
      </c>
      <c r="D44" t="s">
        <v>71</v>
      </c>
      <c r="E44" t="s">
        <v>115</v>
      </c>
      <c r="F44" s="15">
        <v>0.30674699999999999</v>
      </c>
    </row>
    <row r="45" spans="1:6" x14ac:dyDescent="0.35">
      <c r="A45" t="s">
        <v>53</v>
      </c>
      <c r="B45" t="s">
        <v>60</v>
      </c>
      <c r="C45" s="17" t="s">
        <v>120</v>
      </c>
      <c r="D45" t="s">
        <v>71</v>
      </c>
      <c r="E45" t="s">
        <v>115</v>
      </c>
      <c r="F45" s="15">
        <v>17.222622000000001</v>
      </c>
    </row>
    <row r="46" spans="1:6" x14ac:dyDescent="0.35">
      <c r="A46" t="s">
        <v>53</v>
      </c>
      <c r="B46" t="s">
        <v>60</v>
      </c>
      <c r="C46" s="17" t="s">
        <v>120</v>
      </c>
      <c r="D46" t="s">
        <v>71</v>
      </c>
      <c r="E46" t="s">
        <v>115</v>
      </c>
      <c r="F46" s="15">
        <v>56.791058</v>
      </c>
    </row>
    <row r="47" spans="1:6" x14ac:dyDescent="0.35">
      <c r="A47" t="s">
        <v>53</v>
      </c>
      <c r="B47" t="s">
        <v>60</v>
      </c>
      <c r="C47" s="17" t="s">
        <v>120</v>
      </c>
      <c r="D47" t="s">
        <v>71</v>
      </c>
      <c r="E47" t="s">
        <v>115</v>
      </c>
      <c r="F47" s="15">
        <v>34.821562</v>
      </c>
    </row>
    <row r="48" spans="1:6" x14ac:dyDescent="0.35">
      <c r="A48" t="s">
        <v>53</v>
      </c>
      <c r="B48" t="s">
        <v>60</v>
      </c>
      <c r="C48" s="17" t="s">
        <v>120</v>
      </c>
      <c r="D48" t="s">
        <v>71</v>
      </c>
      <c r="E48" t="s">
        <v>115</v>
      </c>
      <c r="F48" s="15">
        <v>17.824918</v>
      </c>
    </row>
    <row r="49" spans="1:6" x14ac:dyDescent="0.35">
      <c r="A49" t="s">
        <v>53</v>
      </c>
      <c r="B49" t="s">
        <v>60</v>
      </c>
      <c r="C49" s="17" t="s">
        <v>120</v>
      </c>
      <c r="D49" t="s">
        <v>71</v>
      </c>
      <c r="E49" t="s">
        <v>115</v>
      </c>
      <c r="F49" s="15">
        <v>22.135914</v>
      </c>
    </row>
    <row r="50" spans="1:6" x14ac:dyDescent="0.35">
      <c r="A50" t="s">
        <v>53</v>
      </c>
      <c r="B50" t="s">
        <v>60</v>
      </c>
      <c r="C50" s="17" t="s">
        <v>120</v>
      </c>
      <c r="D50" t="s">
        <v>71</v>
      </c>
      <c r="E50" t="s">
        <v>115</v>
      </c>
      <c r="F50" s="15">
        <v>24.433412000000001</v>
      </c>
    </row>
    <row r="51" spans="1:6" x14ac:dyDescent="0.35">
      <c r="A51" t="s">
        <v>53</v>
      </c>
      <c r="B51" t="s">
        <v>60</v>
      </c>
      <c r="C51" s="17" t="s">
        <v>120</v>
      </c>
      <c r="D51" t="s">
        <v>71</v>
      </c>
      <c r="E51" t="s">
        <v>116</v>
      </c>
      <c r="F51" s="15">
        <v>112.657533</v>
      </c>
    </row>
    <row r="52" spans="1:6" x14ac:dyDescent="0.35">
      <c r="A52" t="s">
        <v>53</v>
      </c>
      <c r="B52" t="s">
        <v>60</v>
      </c>
      <c r="C52" s="17" t="s">
        <v>120</v>
      </c>
      <c r="D52" t="s">
        <v>71</v>
      </c>
      <c r="E52" t="s">
        <v>129</v>
      </c>
      <c r="F52" s="15">
        <v>44.978344999999997</v>
      </c>
    </row>
    <row r="53" spans="1:6" x14ac:dyDescent="0.35">
      <c r="A53" t="s">
        <v>53</v>
      </c>
      <c r="B53" t="s">
        <v>60</v>
      </c>
      <c r="C53" s="17" t="s">
        <v>120</v>
      </c>
      <c r="D53" t="s">
        <v>71</v>
      </c>
      <c r="E53" t="s">
        <v>130</v>
      </c>
      <c r="F53" s="15">
        <v>37.462370999999997</v>
      </c>
    </row>
    <row r="54" spans="1:6" x14ac:dyDescent="0.35">
      <c r="A54" t="s">
        <v>53</v>
      </c>
      <c r="B54" t="s">
        <v>60</v>
      </c>
      <c r="C54" s="17" t="s">
        <v>120</v>
      </c>
      <c r="D54" t="s">
        <v>71</v>
      </c>
      <c r="E54" t="s">
        <v>131</v>
      </c>
      <c r="F54" s="15">
        <v>16.303664000000001</v>
      </c>
    </row>
    <row r="55" spans="1:6" x14ac:dyDescent="0.35">
      <c r="A55" t="s">
        <v>53</v>
      </c>
      <c r="B55" t="s">
        <v>60</v>
      </c>
      <c r="C55" t="s">
        <v>122</v>
      </c>
      <c r="D55" t="s">
        <v>63</v>
      </c>
      <c r="E55" t="s">
        <v>115</v>
      </c>
      <c r="F55">
        <v>136.614732</v>
      </c>
    </row>
    <row r="56" spans="1:6" x14ac:dyDescent="0.35">
      <c r="A56" t="s">
        <v>53</v>
      </c>
      <c r="B56" t="s">
        <v>60</v>
      </c>
      <c r="C56" t="s">
        <v>122</v>
      </c>
      <c r="D56" t="s">
        <v>63</v>
      </c>
      <c r="E56" t="s">
        <v>115</v>
      </c>
      <c r="F56">
        <v>159.322329</v>
      </c>
    </row>
    <row r="57" spans="1:6" x14ac:dyDescent="0.35">
      <c r="A57" t="s">
        <v>53</v>
      </c>
      <c r="B57" t="s">
        <v>60</v>
      </c>
      <c r="C57" t="s">
        <v>122</v>
      </c>
      <c r="D57" t="s">
        <v>63</v>
      </c>
      <c r="E57" t="s">
        <v>115</v>
      </c>
      <c r="F57">
        <v>28.412251999999999</v>
      </c>
    </row>
    <row r="58" spans="1:6" x14ac:dyDescent="0.35">
      <c r="A58" t="s">
        <v>53</v>
      </c>
      <c r="B58" t="s">
        <v>60</v>
      </c>
      <c r="C58" t="s">
        <v>122</v>
      </c>
      <c r="D58" t="s">
        <v>63</v>
      </c>
      <c r="E58" t="s">
        <v>115</v>
      </c>
      <c r="F58">
        <v>4.1627460000000003</v>
      </c>
    </row>
    <row r="59" spans="1:6" x14ac:dyDescent="0.35">
      <c r="A59" t="s">
        <v>53</v>
      </c>
      <c r="B59" t="s">
        <v>60</v>
      </c>
      <c r="C59" t="s">
        <v>122</v>
      </c>
      <c r="D59" t="s">
        <v>63</v>
      </c>
      <c r="E59" t="s">
        <v>115</v>
      </c>
      <c r="F59">
        <v>61.514119999999998</v>
      </c>
    </row>
    <row r="60" spans="1:6" x14ac:dyDescent="0.35">
      <c r="A60" t="s">
        <v>53</v>
      </c>
      <c r="B60" t="s">
        <v>60</v>
      </c>
      <c r="C60" t="s">
        <v>122</v>
      </c>
      <c r="D60" t="s">
        <v>63</v>
      </c>
      <c r="E60" t="s">
        <v>115</v>
      </c>
      <c r="F60">
        <v>74.848960000000005</v>
      </c>
    </row>
    <row r="61" spans="1:6" x14ac:dyDescent="0.35">
      <c r="A61" t="s">
        <v>53</v>
      </c>
      <c r="B61" t="s">
        <v>60</v>
      </c>
      <c r="C61" t="s">
        <v>122</v>
      </c>
      <c r="D61" t="s">
        <v>63</v>
      </c>
      <c r="E61" t="s">
        <v>115</v>
      </c>
      <c r="F61">
        <v>116.87151</v>
      </c>
    </row>
    <row r="62" spans="1:6" x14ac:dyDescent="0.35">
      <c r="A62" t="s">
        <v>53</v>
      </c>
      <c r="B62" t="s">
        <v>60</v>
      </c>
      <c r="C62" t="s">
        <v>122</v>
      </c>
      <c r="D62" t="s">
        <v>63</v>
      </c>
      <c r="E62" t="s">
        <v>115</v>
      </c>
      <c r="F62">
        <v>96.931805999999995</v>
      </c>
    </row>
    <row r="63" spans="1:6" x14ac:dyDescent="0.35">
      <c r="A63" t="s">
        <v>53</v>
      </c>
      <c r="B63" t="s">
        <v>60</v>
      </c>
      <c r="C63" t="s">
        <v>122</v>
      </c>
      <c r="D63" t="s">
        <v>63</v>
      </c>
      <c r="E63" t="s">
        <v>128</v>
      </c>
      <c r="F63" s="15">
        <v>36.551409999999997</v>
      </c>
    </row>
    <row r="64" spans="1:6" x14ac:dyDescent="0.35">
      <c r="A64" t="s">
        <v>53</v>
      </c>
      <c r="B64" t="s">
        <v>127</v>
      </c>
      <c r="C64" t="s">
        <v>123</v>
      </c>
      <c r="D64" t="s">
        <v>124</v>
      </c>
      <c r="E64" t="s">
        <v>125</v>
      </c>
      <c r="F64" s="15">
        <v>24.780470999999999</v>
      </c>
    </row>
    <row r="65" spans="1:6" x14ac:dyDescent="0.35">
      <c r="A65" t="s">
        <v>53</v>
      </c>
      <c r="B65" t="s">
        <v>127</v>
      </c>
      <c r="C65" t="s">
        <v>123</v>
      </c>
      <c r="D65" t="s">
        <v>124</v>
      </c>
      <c r="E65" t="s">
        <v>125</v>
      </c>
      <c r="F65" s="15">
        <v>7.1631049999999998</v>
      </c>
    </row>
    <row r="66" spans="1:6" x14ac:dyDescent="0.35">
      <c r="A66" t="s">
        <v>53</v>
      </c>
      <c r="B66" t="s">
        <v>127</v>
      </c>
      <c r="C66" t="s">
        <v>123</v>
      </c>
      <c r="D66" t="s">
        <v>124</v>
      </c>
      <c r="E66" t="s">
        <v>126</v>
      </c>
      <c r="F66" s="15">
        <v>43.352936</v>
      </c>
    </row>
    <row r="67" spans="1:6" x14ac:dyDescent="0.35">
      <c r="A67" t="s">
        <v>53</v>
      </c>
      <c r="B67" t="s">
        <v>127</v>
      </c>
      <c r="C67" t="s">
        <v>123</v>
      </c>
      <c r="D67" t="s">
        <v>124</v>
      </c>
      <c r="E67" t="s">
        <v>126</v>
      </c>
      <c r="F67" s="15">
        <v>79.898967999999996</v>
      </c>
    </row>
    <row r="68" spans="1:6" x14ac:dyDescent="0.35">
      <c r="A68" t="s">
        <v>53</v>
      </c>
      <c r="B68" t="s">
        <v>59</v>
      </c>
      <c r="C68" t="s">
        <v>132</v>
      </c>
      <c r="D68" t="s">
        <v>71</v>
      </c>
      <c r="E68" t="s">
        <v>135</v>
      </c>
      <c r="F68" s="15">
        <v>10.951427000000001</v>
      </c>
    </row>
    <row r="69" spans="1:6" x14ac:dyDescent="0.35">
      <c r="A69" t="s">
        <v>53</v>
      </c>
      <c r="B69" t="s">
        <v>59</v>
      </c>
      <c r="C69" t="s">
        <v>132</v>
      </c>
      <c r="D69" t="s">
        <v>71</v>
      </c>
      <c r="E69" t="s">
        <v>133</v>
      </c>
      <c r="F69" s="15">
        <v>24.702712999999999</v>
      </c>
    </row>
    <row r="70" spans="1:6" x14ac:dyDescent="0.35">
      <c r="A70" t="s">
        <v>53</v>
      </c>
      <c r="B70" t="s">
        <v>59</v>
      </c>
      <c r="C70" t="s">
        <v>132</v>
      </c>
      <c r="D70" t="s">
        <v>71</v>
      </c>
      <c r="E70" t="s">
        <v>134</v>
      </c>
      <c r="F70" s="15">
        <v>14.95091</v>
      </c>
    </row>
    <row r="72" spans="1:6" x14ac:dyDescent="0.35">
      <c r="A72" s="1" t="s">
        <v>54</v>
      </c>
    </row>
    <row r="73" spans="1:6" x14ac:dyDescent="0.35">
      <c r="A73" s="1" t="s">
        <v>55</v>
      </c>
    </row>
    <row r="100" spans="1:2" x14ac:dyDescent="0.35">
      <c r="A100" s="1"/>
      <c r="B100" s="1"/>
    </row>
    <row r="101" spans="1:2" x14ac:dyDescent="0.35">
      <c r="A101" s="1"/>
    </row>
    <row r="110" spans="1:2" ht="23.5" x14ac:dyDescent="0.55000000000000004">
      <c r="B110" s="18" t="s">
        <v>114</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K23"/>
  <sheetViews>
    <sheetView tabSelected="1" zoomScaleNormal="100" workbookViewId="0">
      <selection activeCell="E4" sqref="E4:O4"/>
    </sheetView>
  </sheetViews>
  <sheetFormatPr defaultColWidth="12.08984375" defaultRowHeight="14.5" x14ac:dyDescent="0.35"/>
  <cols>
    <col min="1" max="1" width="26.90625" style="1" customWidth="1"/>
    <col min="2" max="11" width="11.6328125" customWidth="1"/>
  </cols>
  <sheetData>
    <row r="1" spans="1:11" ht="23.25" customHeight="1" x14ac:dyDescent="0.45">
      <c r="A1" s="127" t="s">
        <v>40</v>
      </c>
      <c r="B1" s="127"/>
      <c r="C1" s="127"/>
      <c r="D1" s="127"/>
      <c r="E1" s="127"/>
      <c r="F1" s="127"/>
      <c r="G1" s="127"/>
      <c r="H1" s="127"/>
      <c r="I1" s="127"/>
      <c r="J1" s="127"/>
      <c r="K1" s="127"/>
    </row>
    <row r="2" spans="1:11" ht="15.9" customHeight="1" x14ac:dyDescent="0.35">
      <c r="A2" s="126" t="s">
        <v>0</v>
      </c>
      <c r="B2" s="126"/>
      <c r="C2" s="126"/>
      <c r="D2" s="126"/>
      <c r="E2" s="124" t="s">
        <v>282</v>
      </c>
      <c r="F2" s="124"/>
      <c r="G2" s="124"/>
      <c r="H2" s="124"/>
      <c r="I2" s="124"/>
      <c r="J2" s="124"/>
      <c r="K2" s="124"/>
    </row>
    <row r="3" spans="1:11" ht="15.9" customHeight="1" x14ac:dyDescent="0.35">
      <c r="A3" s="126" t="s">
        <v>1</v>
      </c>
      <c r="B3" s="126"/>
      <c r="C3" s="126"/>
      <c r="D3" s="126"/>
      <c r="E3" s="124" t="s">
        <v>283</v>
      </c>
      <c r="F3" s="124"/>
      <c r="G3" s="124"/>
      <c r="H3" s="124"/>
      <c r="I3" s="124"/>
      <c r="J3" s="124"/>
      <c r="K3" s="124"/>
    </row>
    <row r="4" spans="1:11" ht="15.9" customHeight="1" x14ac:dyDescent="0.35">
      <c r="A4" s="126" t="s">
        <v>39</v>
      </c>
      <c r="B4" s="126"/>
      <c r="C4" s="126"/>
      <c r="D4" s="126"/>
      <c r="E4" s="124" t="s">
        <v>298</v>
      </c>
      <c r="F4" s="124"/>
      <c r="G4" s="124"/>
      <c r="H4" s="124"/>
      <c r="I4" s="124"/>
      <c r="J4" s="124"/>
      <c r="K4" s="124"/>
    </row>
    <row r="5" spans="1:11" ht="32.15" customHeight="1" x14ac:dyDescent="0.35">
      <c r="A5" s="129" t="s">
        <v>289</v>
      </c>
      <c r="B5" s="129"/>
      <c r="C5" s="129"/>
      <c r="D5" s="129"/>
      <c r="E5" s="130">
        <v>46752</v>
      </c>
      <c r="F5" s="124"/>
      <c r="G5" s="124"/>
      <c r="H5" s="124"/>
      <c r="I5" s="124"/>
      <c r="J5" s="124"/>
      <c r="K5" s="124"/>
    </row>
    <row r="6" spans="1:11" ht="15.9" customHeight="1" x14ac:dyDescent="0.35">
      <c r="A6" s="126" t="s">
        <v>41</v>
      </c>
      <c r="B6" s="126"/>
      <c r="C6" s="126"/>
      <c r="D6" s="126"/>
      <c r="E6" s="124" t="s">
        <v>138</v>
      </c>
      <c r="F6" s="124"/>
      <c r="G6" s="124"/>
      <c r="H6" s="124"/>
      <c r="I6" s="124"/>
      <c r="J6" s="124"/>
      <c r="K6" s="124"/>
    </row>
    <row r="7" spans="1:11" ht="30.9" customHeight="1" x14ac:dyDescent="0.35">
      <c r="A7" s="53" t="s">
        <v>2</v>
      </c>
      <c r="B7" s="54">
        <v>46599</v>
      </c>
      <c r="C7" s="54">
        <v>46752</v>
      </c>
      <c r="D7" s="54">
        <v>49309</v>
      </c>
      <c r="E7" s="54"/>
      <c r="F7" s="54"/>
      <c r="G7" s="54"/>
      <c r="H7" s="54"/>
      <c r="I7" s="54"/>
      <c r="J7" s="54"/>
      <c r="K7" s="54"/>
    </row>
    <row r="8" spans="1:11" ht="30.9" customHeight="1" x14ac:dyDescent="0.35">
      <c r="A8" s="53" t="s">
        <v>19</v>
      </c>
      <c r="B8" s="64">
        <v>42.53</v>
      </c>
      <c r="C8" s="64">
        <f>Table22[[#This Row],[Column2]]</f>
        <v>42.53</v>
      </c>
      <c r="D8" s="64">
        <f>Table22[[#This Row],[Column2]]+17.41</f>
        <v>59.94</v>
      </c>
      <c r="E8" s="64"/>
      <c r="F8" s="64"/>
      <c r="G8" s="64"/>
      <c r="H8" s="64"/>
      <c r="I8" s="64"/>
      <c r="J8" s="64"/>
      <c r="K8" s="64"/>
    </row>
    <row r="9" spans="1:11" ht="30.9" customHeight="1" x14ac:dyDescent="0.35">
      <c r="A9" s="53" t="s">
        <v>3</v>
      </c>
      <c r="B9" s="54">
        <v>46752</v>
      </c>
      <c r="C9" s="54">
        <v>47118</v>
      </c>
      <c r="D9" s="54">
        <v>49674</v>
      </c>
      <c r="E9" s="78">
        <v>52596</v>
      </c>
      <c r="F9" s="54"/>
      <c r="G9" s="54"/>
      <c r="H9" s="54"/>
      <c r="I9" s="54"/>
      <c r="J9" s="54"/>
      <c r="K9" s="54"/>
    </row>
    <row r="10" spans="1:11" x14ac:dyDescent="0.35">
      <c r="A10" s="56" t="s">
        <v>4</v>
      </c>
      <c r="B10" s="128" t="s">
        <v>5</v>
      </c>
      <c r="C10" s="128"/>
      <c r="D10" s="128"/>
      <c r="E10" s="128"/>
      <c r="F10" s="128"/>
      <c r="G10" s="128"/>
      <c r="H10" s="128"/>
      <c r="I10" s="128"/>
      <c r="J10" s="128"/>
      <c r="K10" s="128"/>
    </row>
    <row r="11" spans="1:11" x14ac:dyDescent="0.35">
      <c r="A11" s="57" t="s">
        <v>9</v>
      </c>
      <c r="B11" s="65">
        <v>42.53</v>
      </c>
      <c r="C11" s="67">
        <f>C8</f>
        <v>42.53</v>
      </c>
      <c r="D11" s="67">
        <f>D8</f>
        <v>59.94</v>
      </c>
      <c r="E11" s="67"/>
      <c r="F11" s="65"/>
      <c r="G11" s="65"/>
      <c r="H11" s="65"/>
      <c r="I11" s="67"/>
      <c r="J11" s="67"/>
      <c r="K11" s="65"/>
    </row>
    <row r="12" spans="1:11" x14ac:dyDescent="0.35">
      <c r="A12" s="57" t="s">
        <v>12</v>
      </c>
      <c r="B12" s="65">
        <v>42.53</v>
      </c>
      <c r="C12" s="67">
        <f>C8</f>
        <v>42.53</v>
      </c>
      <c r="D12" s="67">
        <f>D8</f>
        <v>59.94</v>
      </c>
      <c r="E12" s="67"/>
      <c r="F12" s="65"/>
      <c r="G12" s="65"/>
      <c r="H12" s="65"/>
      <c r="I12" s="67"/>
      <c r="J12" s="65"/>
      <c r="K12" s="65"/>
    </row>
    <row r="13" spans="1:11" x14ac:dyDescent="0.35">
      <c r="A13" s="57" t="s">
        <v>22</v>
      </c>
      <c r="B13" s="65">
        <v>42.53</v>
      </c>
      <c r="C13" s="67">
        <f>C8</f>
        <v>42.53</v>
      </c>
      <c r="D13" s="67">
        <f>D8</f>
        <v>59.94</v>
      </c>
      <c r="E13" s="67"/>
      <c r="F13" s="65"/>
      <c r="G13" s="65"/>
      <c r="H13" s="65"/>
      <c r="I13" s="67"/>
      <c r="J13" s="65"/>
      <c r="K13" s="65"/>
    </row>
    <row r="14" spans="1:11" x14ac:dyDescent="0.35">
      <c r="A14" s="57" t="s">
        <v>13</v>
      </c>
      <c r="B14" s="65"/>
      <c r="C14" s="67">
        <f>B13</f>
        <v>42.53</v>
      </c>
      <c r="D14" s="67">
        <f>D13</f>
        <v>59.94</v>
      </c>
      <c r="E14" s="67"/>
      <c r="F14" s="65"/>
      <c r="G14" s="65"/>
      <c r="H14" s="65"/>
      <c r="I14" s="67"/>
      <c r="J14" s="65"/>
      <c r="K14" s="65"/>
    </row>
    <row r="15" spans="1:11" x14ac:dyDescent="0.35">
      <c r="A15" s="57" t="s">
        <v>20</v>
      </c>
      <c r="B15" s="65"/>
      <c r="C15" s="67">
        <f>B13</f>
        <v>42.53</v>
      </c>
      <c r="D15" s="67">
        <f>D14</f>
        <v>59.94</v>
      </c>
      <c r="E15" s="67"/>
      <c r="F15" s="65"/>
      <c r="G15" s="65"/>
      <c r="H15" s="65"/>
      <c r="I15" s="67"/>
      <c r="J15" s="65"/>
      <c r="K15" s="65"/>
    </row>
    <row r="16" spans="1:11" x14ac:dyDescent="0.35">
      <c r="A16" s="57" t="s">
        <v>21</v>
      </c>
      <c r="B16" s="65"/>
      <c r="C16" s="67">
        <f>B13</f>
        <v>42.53</v>
      </c>
      <c r="D16" s="67">
        <f>D15</f>
        <v>59.94</v>
      </c>
      <c r="E16" s="67"/>
      <c r="F16" s="65"/>
      <c r="G16" s="65"/>
      <c r="H16" s="65"/>
      <c r="I16" s="67"/>
      <c r="J16" s="65"/>
      <c r="K16" s="65"/>
    </row>
    <row r="17" spans="1:11" x14ac:dyDescent="0.35">
      <c r="A17" s="57" t="s">
        <v>47</v>
      </c>
      <c r="B17" s="65"/>
      <c r="C17" s="65"/>
      <c r="D17" s="67"/>
      <c r="E17" s="67">
        <f t="shared" ref="E17" si="0">D8</f>
        <v>59.94</v>
      </c>
      <c r="F17" s="65"/>
      <c r="G17" s="65"/>
      <c r="H17" s="65"/>
      <c r="I17" s="65"/>
      <c r="J17" s="65"/>
      <c r="K17" s="67"/>
    </row>
    <row r="18" spans="1:11" x14ac:dyDescent="0.35">
      <c r="A18"/>
    </row>
    <row r="19" spans="1:11" ht="15" thickBot="1" x14ac:dyDescent="0.4"/>
    <row r="20" spans="1:11" x14ac:dyDescent="0.35">
      <c r="A20" s="114" t="s">
        <v>31</v>
      </c>
      <c r="B20" s="115"/>
      <c r="C20" s="115"/>
      <c r="D20" s="115"/>
      <c r="E20" s="115"/>
      <c r="F20" s="115"/>
      <c r="G20" s="115"/>
      <c r="H20" s="115"/>
      <c r="I20" s="115"/>
      <c r="J20" s="115"/>
      <c r="K20" s="116"/>
    </row>
    <row r="21" spans="1:11" x14ac:dyDescent="0.35">
      <c r="A21" s="117" t="s">
        <v>32</v>
      </c>
      <c r="B21" s="118"/>
      <c r="C21" s="118"/>
      <c r="D21" s="118"/>
      <c r="E21" s="118"/>
      <c r="F21" s="118"/>
      <c r="G21" s="118"/>
      <c r="H21" s="118"/>
      <c r="I21" s="118"/>
      <c r="J21" s="118"/>
      <c r="K21" s="119"/>
    </row>
    <row r="22" spans="1:11" x14ac:dyDescent="0.35">
      <c r="A22" s="117" t="s">
        <v>33</v>
      </c>
      <c r="B22" s="118"/>
      <c r="C22" s="118"/>
      <c r="D22" s="118"/>
      <c r="E22" s="118"/>
      <c r="F22" s="118"/>
      <c r="G22" s="118"/>
      <c r="H22" s="118"/>
      <c r="I22" s="118"/>
      <c r="J22" s="118"/>
      <c r="K22" s="119"/>
    </row>
    <row r="23" spans="1:11" ht="15" thickBot="1" x14ac:dyDescent="0.4">
      <c r="A23" s="120" t="s">
        <v>37</v>
      </c>
      <c r="B23" s="121"/>
      <c r="C23" s="121"/>
      <c r="D23" s="121"/>
      <c r="E23" s="121"/>
      <c r="F23" s="121"/>
      <c r="G23" s="121"/>
      <c r="H23" s="121"/>
      <c r="I23" s="121"/>
      <c r="J23" s="121"/>
      <c r="K23" s="122"/>
    </row>
  </sheetData>
  <mergeCells count="16">
    <mergeCell ref="A1:K1"/>
    <mergeCell ref="A5:D5"/>
    <mergeCell ref="A6:D6"/>
    <mergeCell ref="A2:D2"/>
    <mergeCell ref="A3:D3"/>
    <mergeCell ref="A4:D4"/>
    <mergeCell ref="A23:K23"/>
    <mergeCell ref="E2:K2"/>
    <mergeCell ref="A20:K20"/>
    <mergeCell ref="E3:K3"/>
    <mergeCell ref="E4:K4"/>
    <mergeCell ref="E5:K5"/>
    <mergeCell ref="E6:K6"/>
    <mergeCell ref="A21:K21"/>
    <mergeCell ref="A22:K22"/>
    <mergeCell ref="B10:K10"/>
  </mergeCells>
  <phoneticPr fontId="16" type="noConversion"/>
  <conditionalFormatting sqref="B7:K7">
    <cfRule type="containsText" dxfId="242" priority="2" operator="containsText" text="10/12/xxxx">
      <formula>NOT(ISERROR(SEARCH("10/12/xxxx",B7)))</formula>
    </cfRule>
  </conditionalFormatting>
  <conditionalFormatting sqref="B9:K9">
    <cfRule type="containsText" dxfId="241" priority="1" operator="containsText" text="xx/xx/xxxx">
      <formula>NOT(ISERROR(SEARCH("xx/xx/xxxx",B9)))</formula>
    </cfRule>
  </conditionalFormatting>
  <dataValidations count="6">
    <dataValidation allowBlank="1" showInputMessage="1" showErrorMessage="1" prompt="Please input the correct Rehabilitation Area number (RA#)" sqref="E2:K2" xr:uid="{00000000-0002-0000-0600-000000000000}"/>
    <dataValidation allowBlank="1" showInputMessage="1" showErrorMessage="1" promptTitle="Insert Area (ha)" prompt="Please insert the cumulative area available in hectares (ha)" sqref="B8:K8" xr:uid="{00000000-0002-0000-0600-000001000000}"/>
    <dataValidation allowBlank="1" showInputMessage="1" showErrorMessage="1" promptTitle="Insert Date" prompt="Please insert the data the milestone is to be completed by" sqref="B9:K9" xr:uid="{00000000-0002-0000-0600-000002000000}"/>
    <dataValidation allowBlank="1" showInputMessage="1" showErrorMessage="1" promptTitle="Insert Date" prompt="Please insert the date the area is available for rehabilitation" sqref="B7:K7" xr:uid="{00000000-0002-0000-0600-000003000000}"/>
    <dataValidation allowBlank="1" showInputMessage="1" showErrorMessage="1" promptTitle="Insert Area (ha)" prompt="Please insert the cumulative area achieved in hectares (ha) as required" sqref="B11:K17" xr:uid="{00000000-0002-0000-0600-000004000000}"/>
    <dataValidation allowBlank="1" showInputMessage="1" showErrorMessage="1" promptTitle="Rehabilitation Milestone" prompt="Insert the Rehabilitation Milestone number here (RM#)" sqref="A11:A17" xr:uid="{00000000-0002-0000-0600-000005000000}"/>
  </dataValidations>
  <pageMargins left="0.70866141732283472" right="0.70866141732283472" top="0.74803149606299213" bottom="0.74803149606299213" header="0.31496062992125984" footer="0.31496062992125984"/>
  <pageSetup paperSize="9" scale="60" orientation="landscape" r:id="rId1"/>
  <ignoredErrors>
    <ignoredError sqref="E11:E16 D11:D17" calculatedColumn="1"/>
  </ignoredErrors>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L27"/>
  <sheetViews>
    <sheetView tabSelected="1" zoomScaleNormal="100" workbookViewId="0">
      <selection activeCell="E4" sqref="E4:O4"/>
    </sheetView>
  </sheetViews>
  <sheetFormatPr defaultColWidth="12.08984375" defaultRowHeight="14.5" x14ac:dyDescent="0.35"/>
  <cols>
    <col min="1" max="1" width="26.90625" style="1" customWidth="1"/>
    <col min="2" max="11" width="11.6328125" customWidth="1"/>
    <col min="12" max="12" width="0" hidden="1" customWidth="1"/>
  </cols>
  <sheetData>
    <row r="1" spans="1:12" ht="23.25" customHeight="1" x14ac:dyDescent="0.45">
      <c r="A1" s="141" t="s">
        <v>40</v>
      </c>
      <c r="B1" s="142"/>
      <c r="C1" s="142"/>
      <c r="D1" s="142"/>
      <c r="E1" s="142"/>
      <c r="F1" s="142"/>
      <c r="G1" s="142"/>
      <c r="H1" s="142"/>
      <c r="I1" s="142"/>
      <c r="J1" s="142"/>
      <c r="K1" s="143"/>
    </row>
    <row r="2" spans="1:12" ht="15.9" customHeight="1" x14ac:dyDescent="0.35">
      <c r="A2" s="126" t="s">
        <v>0</v>
      </c>
      <c r="B2" s="126"/>
      <c r="C2" s="126"/>
      <c r="D2" s="126"/>
      <c r="E2" s="124" t="s">
        <v>284</v>
      </c>
      <c r="F2" s="124"/>
      <c r="G2" s="124"/>
      <c r="H2" s="124"/>
      <c r="I2" s="124"/>
      <c r="J2" s="124"/>
      <c r="K2" s="124"/>
      <c r="L2" s="68"/>
    </row>
    <row r="3" spans="1:12" ht="15.9" customHeight="1" x14ac:dyDescent="0.35">
      <c r="A3" s="126" t="s">
        <v>1</v>
      </c>
      <c r="B3" s="126"/>
      <c r="C3" s="126"/>
      <c r="D3" s="126"/>
      <c r="E3" s="124" t="s">
        <v>254</v>
      </c>
      <c r="F3" s="124"/>
      <c r="G3" s="124"/>
      <c r="H3" s="124"/>
      <c r="I3" s="124"/>
      <c r="J3" s="124"/>
      <c r="K3" s="124"/>
      <c r="L3" s="68"/>
    </row>
    <row r="4" spans="1:12" ht="15.9" customHeight="1" x14ac:dyDescent="0.35">
      <c r="A4" s="126" t="s">
        <v>39</v>
      </c>
      <c r="B4" s="126"/>
      <c r="C4" s="126"/>
      <c r="D4" s="126"/>
      <c r="E4" s="124" t="s">
        <v>299</v>
      </c>
      <c r="F4" s="124"/>
      <c r="G4" s="124"/>
      <c r="H4" s="124"/>
      <c r="I4" s="124"/>
      <c r="J4" s="124"/>
      <c r="K4" s="124"/>
      <c r="L4" s="68"/>
    </row>
    <row r="5" spans="1:12" ht="32.15" customHeight="1" x14ac:dyDescent="0.35">
      <c r="A5" s="129" t="s">
        <v>289</v>
      </c>
      <c r="B5" s="129"/>
      <c r="C5" s="129"/>
      <c r="D5" s="129"/>
      <c r="E5" s="130">
        <f>B7</f>
        <v>44926</v>
      </c>
      <c r="F5" s="124"/>
      <c r="G5" s="124"/>
      <c r="H5" s="124"/>
      <c r="I5" s="124"/>
      <c r="J5" s="124"/>
      <c r="K5" s="124"/>
      <c r="L5" s="68"/>
    </row>
    <row r="6" spans="1:12" ht="15.9" customHeight="1" thickBot="1" x14ac:dyDescent="0.4">
      <c r="A6" s="126" t="s">
        <v>41</v>
      </c>
      <c r="B6" s="145"/>
      <c r="C6" s="145"/>
      <c r="D6" s="145"/>
      <c r="E6" s="144" t="s">
        <v>138</v>
      </c>
      <c r="F6" s="144"/>
      <c r="G6" s="144"/>
      <c r="H6" s="144"/>
      <c r="I6" s="144"/>
      <c r="J6" s="144"/>
      <c r="K6" s="144"/>
      <c r="L6" s="68"/>
    </row>
    <row r="7" spans="1:12" ht="30.9" customHeight="1" x14ac:dyDescent="0.35">
      <c r="A7" s="79" t="s">
        <v>2</v>
      </c>
      <c r="B7" s="82">
        <v>44926</v>
      </c>
      <c r="C7" s="74">
        <v>45291</v>
      </c>
      <c r="D7" s="74">
        <v>47848</v>
      </c>
      <c r="E7" s="74">
        <v>48213</v>
      </c>
      <c r="F7" s="74">
        <v>48579</v>
      </c>
      <c r="G7" s="74">
        <v>48944</v>
      </c>
      <c r="H7" s="74">
        <v>49309</v>
      </c>
      <c r="I7" s="74"/>
      <c r="J7" s="74"/>
      <c r="K7" s="75"/>
      <c r="L7" s="80"/>
    </row>
    <row r="8" spans="1:12" ht="30.9" customHeight="1" x14ac:dyDescent="0.35">
      <c r="A8" s="79" t="s">
        <v>19</v>
      </c>
      <c r="B8" s="83">
        <f>29.04+50</f>
        <v>79.039999999999992</v>
      </c>
      <c r="C8" s="55">
        <f>Table22610[[#This Row],[Column2]]</f>
        <v>79.039999999999992</v>
      </c>
      <c r="D8" s="55">
        <f>Table22610[[#This Row],[Column3]]+65.82</f>
        <v>144.85999999999999</v>
      </c>
      <c r="E8" s="55">
        <f>Table22610[[#This Row],[Column4]]+120.13</f>
        <v>264.99</v>
      </c>
      <c r="F8" s="55">
        <f>Table22610[[#This Row],[Column5]]+108.86</f>
        <v>373.85</v>
      </c>
      <c r="G8" s="55">
        <f>Table22610[[#This Row],[Column6]]+194.62</f>
        <v>568.47</v>
      </c>
      <c r="H8" s="55">
        <f>Table22610[[#This Row],[Column7]]</f>
        <v>568.47</v>
      </c>
      <c r="I8" s="55"/>
      <c r="J8" s="55"/>
      <c r="K8" s="77"/>
      <c r="L8" s="80"/>
    </row>
    <row r="9" spans="1:12" ht="30.9" customHeight="1" thickBot="1" x14ac:dyDescent="0.4">
      <c r="A9" s="79" t="s">
        <v>3</v>
      </c>
      <c r="B9" s="84">
        <v>45291</v>
      </c>
      <c r="C9" s="85">
        <v>45657</v>
      </c>
      <c r="D9" s="85">
        <v>48213</v>
      </c>
      <c r="E9" s="85">
        <v>48579</v>
      </c>
      <c r="F9" s="85">
        <v>48944</v>
      </c>
      <c r="G9" s="85">
        <v>49309</v>
      </c>
      <c r="H9" s="85">
        <v>49674</v>
      </c>
      <c r="I9" s="85">
        <v>52596</v>
      </c>
      <c r="J9" s="85"/>
      <c r="K9" s="86"/>
      <c r="L9" s="81"/>
    </row>
    <row r="10" spans="1:12" ht="15" thickBot="1" x14ac:dyDescent="0.4">
      <c r="A10" s="56" t="s">
        <v>4</v>
      </c>
      <c r="B10" s="146" t="s">
        <v>5</v>
      </c>
      <c r="C10" s="146"/>
      <c r="D10" s="146"/>
      <c r="E10" s="146"/>
      <c r="F10" s="146"/>
      <c r="G10" s="146"/>
      <c r="H10" s="146"/>
      <c r="I10" s="146"/>
      <c r="J10" s="146"/>
      <c r="K10" s="146"/>
      <c r="L10" s="68"/>
    </row>
    <row r="11" spans="1:12" x14ac:dyDescent="0.35">
      <c r="A11" s="87" t="s">
        <v>9</v>
      </c>
      <c r="B11" s="89">
        <f>B8</f>
        <v>79.039999999999992</v>
      </c>
      <c r="C11" s="90">
        <f>C8</f>
        <v>79.039999999999992</v>
      </c>
      <c r="D11" s="90">
        <f t="shared" ref="D11" si="0">D8</f>
        <v>144.85999999999999</v>
      </c>
      <c r="E11" s="90">
        <f t="shared" ref="E11" si="1">E8</f>
        <v>264.99</v>
      </c>
      <c r="F11" s="90">
        <f>F8</f>
        <v>373.85</v>
      </c>
      <c r="G11" s="90">
        <f>G8</f>
        <v>568.47</v>
      </c>
      <c r="H11" s="90">
        <f>H8</f>
        <v>568.47</v>
      </c>
      <c r="I11" s="90"/>
      <c r="J11" s="90"/>
      <c r="K11" s="91"/>
      <c r="L11" s="88"/>
    </row>
    <row r="12" spans="1:12" x14ac:dyDescent="0.35">
      <c r="A12" s="87" t="s">
        <v>11</v>
      </c>
      <c r="B12" s="92">
        <f>B8</f>
        <v>79.039999999999992</v>
      </c>
      <c r="C12" s="65">
        <f>C8</f>
        <v>79.039999999999992</v>
      </c>
      <c r="D12" s="65">
        <f>D11</f>
        <v>144.85999999999999</v>
      </c>
      <c r="E12" s="65">
        <f>E11</f>
        <v>264.99</v>
      </c>
      <c r="F12" s="65">
        <f>F8</f>
        <v>373.85</v>
      </c>
      <c r="G12" s="65">
        <f>G8</f>
        <v>568.47</v>
      </c>
      <c r="H12" s="65">
        <f>H8</f>
        <v>568.47</v>
      </c>
      <c r="I12" s="65"/>
      <c r="J12" s="65"/>
      <c r="K12" s="93"/>
      <c r="L12" s="88"/>
    </row>
    <row r="13" spans="1:12" x14ac:dyDescent="0.35">
      <c r="A13" s="87" t="s">
        <v>12</v>
      </c>
      <c r="B13" s="92">
        <f>B8</f>
        <v>79.039999999999992</v>
      </c>
      <c r="C13" s="65">
        <f>C8</f>
        <v>79.039999999999992</v>
      </c>
      <c r="D13" s="65">
        <f>D11</f>
        <v>144.85999999999999</v>
      </c>
      <c r="E13" s="65">
        <f>E11</f>
        <v>264.99</v>
      </c>
      <c r="F13" s="65">
        <f>F8</f>
        <v>373.85</v>
      </c>
      <c r="G13" s="65">
        <f>G8</f>
        <v>568.47</v>
      </c>
      <c r="H13" s="65">
        <f>H8</f>
        <v>568.47</v>
      </c>
      <c r="I13" s="65"/>
      <c r="J13" s="65"/>
      <c r="K13" s="93"/>
      <c r="L13" s="88"/>
    </row>
    <row r="14" spans="1:12" x14ac:dyDescent="0.35">
      <c r="A14" s="87" t="s">
        <v>13</v>
      </c>
      <c r="B14" s="92">
        <v>29.04</v>
      </c>
      <c r="C14" s="65">
        <f t="shared" ref="C14:H14" si="2">B13</f>
        <v>79.039999999999992</v>
      </c>
      <c r="D14" s="65">
        <f t="shared" si="2"/>
        <v>79.039999999999992</v>
      </c>
      <c r="E14" s="65">
        <f t="shared" si="2"/>
        <v>144.85999999999999</v>
      </c>
      <c r="F14" s="65">
        <f t="shared" si="2"/>
        <v>264.99</v>
      </c>
      <c r="G14" s="65">
        <f t="shared" si="2"/>
        <v>373.85</v>
      </c>
      <c r="H14" s="65">
        <f t="shared" si="2"/>
        <v>568.47</v>
      </c>
      <c r="I14" s="65"/>
      <c r="J14" s="65"/>
      <c r="K14" s="93"/>
      <c r="L14" s="88"/>
    </row>
    <row r="15" spans="1:12" x14ac:dyDescent="0.35">
      <c r="A15" s="87" t="s">
        <v>20</v>
      </c>
      <c r="B15" s="92">
        <v>29.04</v>
      </c>
      <c r="C15" s="65">
        <f t="shared" ref="C15:H15" si="3">B13</f>
        <v>79.039999999999992</v>
      </c>
      <c r="D15" s="65">
        <f t="shared" si="3"/>
        <v>79.039999999999992</v>
      </c>
      <c r="E15" s="65">
        <f t="shared" si="3"/>
        <v>144.85999999999999</v>
      </c>
      <c r="F15" s="65">
        <f t="shared" si="3"/>
        <v>264.99</v>
      </c>
      <c r="G15" s="65">
        <f t="shared" si="3"/>
        <v>373.85</v>
      </c>
      <c r="H15" s="65">
        <f t="shared" si="3"/>
        <v>568.47</v>
      </c>
      <c r="I15" s="65"/>
      <c r="J15" s="65"/>
      <c r="K15" s="93"/>
      <c r="L15" s="88"/>
    </row>
    <row r="16" spans="1:12" x14ac:dyDescent="0.35">
      <c r="A16" s="87" t="s">
        <v>21</v>
      </c>
      <c r="B16" s="92">
        <v>29.04</v>
      </c>
      <c r="C16" s="65">
        <f t="shared" ref="C16:H16" si="4">B13</f>
        <v>79.039999999999992</v>
      </c>
      <c r="D16" s="65">
        <f t="shared" si="4"/>
        <v>79.039999999999992</v>
      </c>
      <c r="E16" s="65">
        <f t="shared" si="4"/>
        <v>144.85999999999999</v>
      </c>
      <c r="F16" s="65">
        <f t="shared" si="4"/>
        <v>264.99</v>
      </c>
      <c r="G16" s="65">
        <f t="shared" si="4"/>
        <v>373.85</v>
      </c>
      <c r="H16" s="65">
        <f t="shared" si="4"/>
        <v>568.47</v>
      </c>
      <c r="I16" s="65"/>
      <c r="J16" s="65"/>
      <c r="K16" s="93"/>
      <c r="L16" s="88"/>
    </row>
    <row r="17" spans="1:12" ht="15" thickBot="1" x14ac:dyDescent="0.4">
      <c r="A17" s="87" t="s">
        <v>47</v>
      </c>
      <c r="B17" s="94"/>
      <c r="C17" s="95"/>
      <c r="D17" s="95"/>
      <c r="E17" s="95"/>
      <c r="F17" s="95"/>
      <c r="G17" s="95"/>
      <c r="H17" s="95"/>
      <c r="I17" s="95">
        <f>H16</f>
        <v>568.47</v>
      </c>
      <c r="J17" s="95"/>
      <c r="K17" s="96"/>
      <c r="L17" s="88"/>
    </row>
    <row r="18" spans="1:12" x14ac:dyDescent="0.35">
      <c r="A18"/>
    </row>
    <row r="19" spans="1:12" ht="15" thickBot="1" x14ac:dyDescent="0.4"/>
    <row r="20" spans="1:12" x14ac:dyDescent="0.35">
      <c r="A20" s="114" t="s">
        <v>31</v>
      </c>
      <c r="B20" s="115"/>
      <c r="C20" s="115"/>
      <c r="D20" s="115"/>
      <c r="E20" s="115"/>
      <c r="F20" s="115"/>
      <c r="G20" s="115"/>
      <c r="H20" s="115"/>
      <c r="I20" s="115"/>
      <c r="J20" s="115"/>
      <c r="K20" s="116"/>
    </row>
    <row r="21" spans="1:12" x14ac:dyDescent="0.35">
      <c r="A21" s="117" t="s">
        <v>32</v>
      </c>
      <c r="B21" s="118"/>
      <c r="C21" s="118"/>
      <c r="D21" s="118"/>
      <c r="E21" s="118"/>
      <c r="F21" s="118"/>
      <c r="G21" s="118"/>
      <c r="H21" s="118"/>
      <c r="I21" s="118"/>
      <c r="J21" s="118"/>
      <c r="K21" s="119"/>
    </row>
    <row r="22" spans="1:12" x14ac:dyDescent="0.35">
      <c r="A22" s="117" t="s">
        <v>33</v>
      </c>
      <c r="B22" s="118"/>
      <c r="C22" s="118"/>
      <c r="D22" s="118"/>
      <c r="E22" s="118"/>
      <c r="F22" s="118"/>
      <c r="G22" s="118"/>
      <c r="H22" s="118"/>
      <c r="I22" s="118"/>
      <c r="J22" s="118"/>
      <c r="K22" s="119"/>
    </row>
    <row r="23" spans="1:12" ht="15" thickBot="1" x14ac:dyDescent="0.4">
      <c r="A23" s="120" t="s">
        <v>37</v>
      </c>
      <c r="B23" s="121"/>
      <c r="C23" s="121"/>
      <c r="D23" s="121"/>
      <c r="E23" s="121"/>
      <c r="F23" s="121"/>
      <c r="G23" s="121"/>
      <c r="H23" s="121"/>
      <c r="I23" s="121"/>
      <c r="J23" s="121"/>
      <c r="K23" s="122"/>
    </row>
    <row r="26" spans="1:12" x14ac:dyDescent="0.35">
      <c r="B26" s="16"/>
    </row>
    <row r="27" spans="1:12" x14ac:dyDescent="0.35">
      <c r="B27" s="45"/>
    </row>
  </sheetData>
  <mergeCells count="16">
    <mergeCell ref="E6:K6"/>
    <mergeCell ref="E4:K4"/>
    <mergeCell ref="A21:K21"/>
    <mergeCell ref="A22:K22"/>
    <mergeCell ref="A23:K23"/>
    <mergeCell ref="A5:D5"/>
    <mergeCell ref="A6:D6"/>
    <mergeCell ref="B10:K10"/>
    <mergeCell ref="A20:K20"/>
    <mergeCell ref="A4:D4"/>
    <mergeCell ref="E5:K5"/>
    <mergeCell ref="A1:K1"/>
    <mergeCell ref="A2:D2"/>
    <mergeCell ref="A3:D3"/>
    <mergeCell ref="E2:K2"/>
    <mergeCell ref="E3:K3"/>
  </mergeCells>
  <conditionalFormatting sqref="B7:K7">
    <cfRule type="containsText" dxfId="188" priority="2" operator="containsText" text="10/12/xxxx">
      <formula>NOT(ISERROR(SEARCH("10/12/xxxx",B7)))</formula>
    </cfRule>
  </conditionalFormatting>
  <conditionalFormatting sqref="B9:K9">
    <cfRule type="containsText" dxfId="187" priority="1" operator="containsText" text="xx/xx/xxxx">
      <formula>NOT(ISERROR(SEARCH("xx/xx/xxxx",B9)))</formula>
    </cfRule>
  </conditionalFormatting>
  <dataValidations xWindow="1212" yWindow="476" count="6">
    <dataValidation allowBlank="1" showInputMessage="1" showErrorMessage="1" prompt="Please input the correct Rehabilitation Area number (RA#)" sqref="E2:K2" xr:uid="{00000000-0002-0000-0700-000000000000}"/>
    <dataValidation allowBlank="1" showInputMessage="1" showErrorMessage="1" promptTitle="Insert Area (ha)" prompt="Please insert the cumulative area available in hectares (ha)" sqref="B8:K8" xr:uid="{00000000-0002-0000-0700-000001000000}"/>
    <dataValidation allowBlank="1" showInputMessage="1" showErrorMessage="1" promptTitle="Insert Date" prompt="Please insert the data the milestone is to be completed by" sqref="B9:K9" xr:uid="{00000000-0002-0000-0700-000002000000}"/>
    <dataValidation allowBlank="1" showInputMessage="1" showErrorMessage="1" promptTitle="Insert Date" prompt="Please insert the date the area is available for rehabilitation" sqref="B7:K7" xr:uid="{00000000-0002-0000-0700-000003000000}"/>
    <dataValidation allowBlank="1" showInputMessage="1" showErrorMessage="1" promptTitle="Insert Area (ha)" prompt="Please insert the cumulative area achieved in hectares (ha) as required" sqref="B11:K17" xr:uid="{00000000-0002-0000-0700-000004000000}"/>
    <dataValidation allowBlank="1" showInputMessage="1" showErrorMessage="1" promptTitle="Rehabilitation Milestone" prompt="Insert the Rehabilitation Milestone number here (RM#)" sqref="A11:A17" xr:uid="{00000000-0002-0000-0700-000005000000}"/>
  </dataValidations>
  <pageMargins left="0.70866141732283472" right="0.70866141732283472" top="0.74803149606299213" bottom="0.74803149606299213" header="0.31496062992125984" footer="0.31496062992125984"/>
  <pageSetup paperSize="9" scale="60" orientation="landscape" r:id="rId1"/>
  <ignoredErrors>
    <ignoredError sqref="B12:B17" calculatedColumn="1"/>
  </ignoredErrors>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Q26"/>
  <sheetViews>
    <sheetView tabSelected="1" zoomScaleNormal="100" workbookViewId="0">
      <selection activeCell="E4" sqref="E4:O4"/>
    </sheetView>
  </sheetViews>
  <sheetFormatPr defaultColWidth="12.08984375" defaultRowHeight="14.5" x14ac:dyDescent="0.35"/>
  <cols>
    <col min="1" max="1" width="26.90625" style="1" customWidth="1"/>
    <col min="2" max="11" width="11.6328125" customWidth="1"/>
    <col min="12" max="16" width="0" hidden="1" customWidth="1"/>
  </cols>
  <sheetData>
    <row r="1" spans="1:17" ht="23.25" customHeight="1" x14ac:dyDescent="0.45">
      <c r="A1" s="127" t="s">
        <v>40</v>
      </c>
      <c r="B1" s="127"/>
      <c r="C1" s="127"/>
      <c r="D1" s="127"/>
      <c r="E1" s="127"/>
      <c r="F1" s="127"/>
      <c r="G1" s="127"/>
      <c r="H1" s="127"/>
      <c r="I1" s="127"/>
      <c r="J1" s="127"/>
      <c r="K1" s="127"/>
      <c r="L1" s="127"/>
      <c r="M1" s="127"/>
      <c r="N1" s="127"/>
      <c r="O1" s="127"/>
      <c r="P1" s="127"/>
    </row>
    <row r="2" spans="1:17" ht="15.9" customHeight="1" x14ac:dyDescent="0.35">
      <c r="A2" s="126" t="s">
        <v>0</v>
      </c>
      <c r="B2" s="126"/>
      <c r="C2" s="126"/>
      <c r="D2" s="126"/>
      <c r="E2" s="124" t="s">
        <v>285</v>
      </c>
      <c r="F2" s="124"/>
      <c r="G2" s="124"/>
      <c r="H2" s="124"/>
      <c r="I2" s="124"/>
      <c r="J2" s="124"/>
      <c r="K2" s="124"/>
      <c r="L2" s="124"/>
      <c r="M2" s="124"/>
      <c r="N2" s="124"/>
      <c r="O2" s="124"/>
      <c r="P2" s="124"/>
    </row>
    <row r="3" spans="1:17" ht="31.25" customHeight="1" x14ac:dyDescent="0.35">
      <c r="A3" s="126" t="s">
        <v>1</v>
      </c>
      <c r="B3" s="126"/>
      <c r="C3" s="126"/>
      <c r="D3" s="126"/>
      <c r="E3" s="135" t="s">
        <v>300</v>
      </c>
      <c r="F3" s="135"/>
      <c r="G3" s="135"/>
      <c r="H3" s="135"/>
      <c r="I3" s="135"/>
      <c r="J3" s="135"/>
      <c r="K3" s="135"/>
      <c r="L3" s="135"/>
      <c r="M3" s="135"/>
      <c r="N3" s="135"/>
      <c r="O3" s="135"/>
      <c r="P3" s="135"/>
    </row>
    <row r="4" spans="1:17" ht="15.9" customHeight="1" x14ac:dyDescent="0.35">
      <c r="A4" s="126" t="s">
        <v>39</v>
      </c>
      <c r="B4" s="126"/>
      <c r="C4" s="126"/>
      <c r="D4" s="126"/>
      <c r="E4" s="124">
        <v>148.18</v>
      </c>
      <c r="F4" s="124"/>
      <c r="G4" s="124"/>
      <c r="H4" s="124"/>
      <c r="I4" s="124"/>
      <c r="J4" s="124"/>
      <c r="K4" s="124"/>
      <c r="L4" s="124"/>
      <c r="M4" s="124"/>
      <c r="N4" s="124"/>
      <c r="O4" s="124"/>
      <c r="P4" s="124"/>
      <c r="Q4" s="113"/>
    </row>
    <row r="5" spans="1:17" ht="32.15" customHeight="1" x14ac:dyDescent="0.35">
      <c r="A5" s="129" t="s">
        <v>289</v>
      </c>
      <c r="B5" s="129"/>
      <c r="C5" s="129"/>
      <c r="D5" s="129"/>
      <c r="E5" s="130">
        <f>B7</f>
        <v>44561</v>
      </c>
      <c r="F5" s="124"/>
      <c r="G5" s="124"/>
      <c r="H5" s="124"/>
      <c r="I5" s="124"/>
      <c r="J5" s="124"/>
      <c r="K5" s="124"/>
      <c r="L5" s="124"/>
      <c r="M5" s="124"/>
      <c r="N5" s="124"/>
      <c r="O5" s="124"/>
      <c r="P5" s="124"/>
    </row>
    <row r="6" spans="1:17" ht="15.9" customHeight="1" x14ac:dyDescent="0.35">
      <c r="A6" s="126" t="s">
        <v>41</v>
      </c>
      <c r="B6" s="126"/>
      <c r="C6" s="126"/>
      <c r="D6" s="126"/>
      <c r="E6" s="124" t="s">
        <v>89</v>
      </c>
      <c r="F6" s="124"/>
      <c r="G6" s="124"/>
      <c r="H6" s="124"/>
      <c r="I6" s="124"/>
      <c r="J6" s="124"/>
      <c r="K6" s="124"/>
      <c r="L6" s="124"/>
      <c r="M6" s="124"/>
      <c r="N6" s="124"/>
      <c r="O6" s="124"/>
      <c r="P6" s="124"/>
    </row>
    <row r="7" spans="1:17" ht="30.9" customHeight="1" x14ac:dyDescent="0.35">
      <c r="A7" s="106" t="s">
        <v>2</v>
      </c>
      <c r="B7" s="58">
        <v>44561</v>
      </c>
      <c r="C7" s="58">
        <v>45657</v>
      </c>
      <c r="D7" s="58">
        <v>48579</v>
      </c>
      <c r="E7" s="58"/>
      <c r="F7" s="58"/>
      <c r="G7" s="58"/>
      <c r="H7" s="58"/>
      <c r="I7" s="58"/>
      <c r="J7" s="58"/>
      <c r="K7" s="107"/>
      <c r="L7" s="108"/>
      <c r="M7" s="58"/>
      <c r="N7" s="58"/>
      <c r="O7" s="58"/>
      <c r="P7" s="58"/>
    </row>
    <row r="8" spans="1:17" ht="30.9" customHeight="1" x14ac:dyDescent="0.35">
      <c r="A8" s="76" t="s">
        <v>19</v>
      </c>
      <c r="B8" s="55">
        <v>7</v>
      </c>
      <c r="C8" s="55">
        <f>Table2268[[#This Row],[Column2]]+90</f>
        <v>97</v>
      </c>
      <c r="D8" s="55">
        <f>Table2268[[#This Row],[Column3]]+51.18</f>
        <v>148.18</v>
      </c>
      <c r="E8" s="55"/>
      <c r="F8" s="55"/>
      <c r="G8" s="55"/>
      <c r="H8" s="55"/>
      <c r="I8" s="55"/>
      <c r="J8" s="55"/>
      <c r="K8" s="77"/>
      <c r="L8" s="80"/>
      <c r="M8" s="55"/>
      <c r="N8" s="55"/>
      <c r="O8" s="55"/>
      <c r="P8" s="55"/>
    </row>
    <row r="9" spans="1:17" ht="30.9" customHeight="1" thickBot="1" x14ac:dyDescent="0.4">
      <c r="A9" s="99" t="s">
        <v>3</v>
      </c>
      <c r="B9" s="59">
        <v>44926</v>
      </c>
      <c r="C9" s="59">
        <v>46022</v>
      </c>
      <c r="D9" s="59">
        <v>48944</v>
      </c>
      <c r="E9" s="59">
        <v>52596</v>
      </c>
      <c r="F9" s="59"/>
      <c r="G9" s="59"/>
      <c r="H9" s="59"/>
      <c r="I9" s="59"/>
      <c r="J9" s="59"/>
      <c r="K9" s="109"/>
      <c r="L9" s="110"/>
      <c r="M9" s="59"/>
      <c r="N9" s="59"/>
      <c r="O9" s="59"/>
      <c r="P9" s="59"/>
    </row>
    <row r="10" spans="1:17" ht="15" thickBot="1" x14ac:dyDescent="0.4">
      <c r="A10" s="102" t="s">
        <v>4</v>
      </c>
      <c r="B10" s="128" t="s">
        <v>5</v>
      </c>
      <c r="C10" s="128"/>
      <c r="D10" s="128"/>
      <c r="E10" s="128"/>
      <c r="F10" s="128"/>
      <c r="G10" s="128"/>
      <c r="H10" s="128"/>
      <c r="I10" s="128"/>
      <c r="J10" s="128"/>
      <c r="K10" s="128"/>
      <c r="L10" s="128"/>
      <c r="M10" s="128"/>
      <c r="N10" s="128"/>
      <c r="O10" s="128"/>
      <c r="P10" s="128"/>
    </row>
    <row r="11" spans="1:17" x14ac:dyDescent="0.35">
      <c r="A11" s="103" t="s">
        <v>9</v>
      </c>
      <c r="B11" s="111">
        <v>7.28</v>
      </c>
      <c r="C11" s="97">
        <f>C8</f>
        <v>97</v>
      </c>
      <c r="D11" s="97">
        <f>D8</f>
        <v>148.18</v>
      </c>
      <c r="E11" s="97"/>
      <c r="F11" s="97"/>
      <c r="G11" s="97"/>
      <c r="H11" s="97"/>
      <c r="I11" s="97"/>
      <c r="J11" s="97"/>
      <c r="K11" s="112"/>
      <c r="L11" s="100"/>
      <c r="M11" s="97"/>
      <c r="N11" s="97"/>
      <c r="O11" s="97"/>
      <c r="P11" s="97"/>
    </row>
    <row r="12" spans="1:17" x14ac:dyDescent="0.35">
      <c r="A12" s="104" t="s">
        <v>10</v>
      </c>
      <c r="B12" s="92">
        <v>7.28</v>
      </c>
      <c r="C12" s="65">
        <f>C8</f>
        <v>97</v>
      </c>
      <c r="D12" s="65">
        <f>D8</f>
        <v>148.18</v>
      </c>
      <c r="E12" s="65"/>
      <c r="F12" s="65"/>
      <c r="G12" s="65"/>
      <c r="H12" s="65"/>
      <c r="I12" s="65"/>
      <c r="J12" s="65"/>
      <c r="K12" s="93"/>
      <c r="L12" s="88"/>
      <c r="M12" s="65"/>
      <c r="N12" s="65"/>
      <c r="O12" s="65"/>
      <c r="P12" s="65"/>
    </row>
    <row r="13" spans="1:17" x14ac:dyDescent="0.35">
      <c r="A13" s="104" t="s">
        <v>12</v>
      </c>
      <c r="B13" s="92">
        <v>7.28</v>
      </c>
      <c r="C13" s="65">
        <f>C8</f>
        <v>97</v>
      </c>
      <c r="D13" s="65">
        <f>D8</f>
        <v>148.18</v>
      </c>
      <c r="E13" s="65"/>
      <c r="F13" s="65"/>
      <c r="G13" s="65"/>
      <c r="H13" s="65"/>
      <c r="I13" s="65"/>
      <c r="J13" s="65"/>
      <c r="K13" s="93"/>
      <c r="L13" s="88"/>
      <c r="M13" s="65"/>
      <c r="N13" s="65"/>
      <c r="O13" s="65"/>
      <c r="P13" s="65"/>
    </row>
    <row r="14" spans="1:17" x14ac:dyDescent="0.35">
      <c r="A14" s="104" t="s">
        <v>13</v>
      </c>
      <c r="B14" s="92">
        <v>7.28</v>
      </c>
      <c r="C14" s="65">
        <f>C8</f>
        <v>97</v>
      </c>
      <c r="D14" s="65">
        <f>D8</f>
        <v>148.18</v>
      </c>
      <c r="E14" s="65"/>
      <c r="F14" s="65"/>
      <c r="G14" s="65"/>
      <c r="H14" s="65"/>
      <c r="I14" s="65"/>
      <c r="J14" s="65"/>
      <c r="K14" s="93"/>
      <c r="L14" s="88"/>
      <c r="M14" s="65"/>
      <c r="N14" s="65"/>
      <c r="O14" s="65"/>
      <c r="P14" s="65"/>
    </row>
    <row r="15" spans="1:17" x14ac:dyDescent="0.35">
      <c r="A15" s="104" t="s">
        <v>20</v>
      </c>
      <c r="B15" s="92">
        <v>7.28</v>
      </c>
      <c r="C15" s="65">
        <f>C8</f>
        <v>97</v>
      </c>
      <c r="D15" s="65">
        <f>D8</f>
        <v>148.18</v>
      </c>
      <c r="E15" s="65"/>
      <c r="F15" s="65"/>
      <c r="G15" s="65"/>
      <c r="H15" s="65"/>
      <c r="I15" s="65"/>
      <c r="J15" s="65"/>
      <c r="K15" s="93"/>
      <c r="L15" s="88"/>
      <c r="M15" s="65"/>
      <c r="N15" s="65"/>
      <c r="O15" s="65"/>
      <c r="P15" s="65"/>
    </row>
    <row r="16" spans="1:17" x14ac:dyDescent="0.35">
      <c r="A16" s="104" t="s">
        <v>21</v>
      </c>
      <c r="B16" s="92">
        <v>7.28</v>
      </c>
      <c r="C16" s="65">
        <f>C8</f>
        <v>97</v>
      </c>
      <c r="D16" s="65">
        <f>D8</f>
        <v>148.18</v>
      </c>
      <c r="E16" s="65"/>
      <c r="F16" s="65"/>
      <c r="G16" s="65"/>
      <c r="H16" s="65"/>
      <c r="I16" s="65"/>
      <c r="J16" s="65"/>
      <c r="K16" s="93"/>
      <c r="L16" s="88"/>
      <c r="M16" s="65"/>
      <c r="N16" s="65"/>
      <c r="O16" s="65"/>
      <c r="P16" s="65"/>
    </row>
    <row r="17" spans="1:16" ht="15" thickBot="1" x14ac:dyDescent="0.4">
      <c r="A17" s="105" t="s">
        <v>47</v>
      </c>
      <c r="B17" s="94"/>
      <c r="C17" s="95"/>
      <c r="D17" s="95"/>
      <c r="E17" s="95">
        <f>D16</f>
        <v>148.18</v>
      </c>
      <c r="F17" s="95"/>
      <c r="G17" s="95"/>
      <c r="H17" s="95"/>
      <c r="I17" s="95"/>
      <c r="J17" s="95"/>
      <c r="K17" s="96"/>
      <c r="L17" s="101"/>
      <c r="M17" s="98"/>
      <c r="N17" s="98"/>
      <c r="O17" s="98"/>
      <c r="P17" s="98"/>
    </row>
    <row r="18" spans="1:16" x14ac:dyDescent="0.35">
      <c r="A18"/>
    </row>
    <row r="19" spans="1:16" ht="15" thickBot="1" x14ac:dyDescent="0.4"/>
    <row r="20" spans="1:16" x14ac:dyDescent="0.35">
      <c r="A20" s="114" t="s">
        <v>31</v>
      </c>
      <c r="B20" s="115"/>
      <c r="C20" s="115"/>
      <c r="D20" s="115"/>
      <c r="E20" s="115"/>
      <c r="F20" s="115"/>
      <c r="G20" s="115"/>
      <c r="H20" s="115"/>
      <c r="I20" s="115"/>
      <c r="J20" s="115"/>
      <c r="K20" s="116"/>
      <c r="L20" s="47"/>
      <c r="M20" s="47"/>
      <c r="N20" s="47"/>
      <c r="O20" s="47"/>
      <c r="P20" s="48"/>
    </row>
    <row r="21" spans="1:16" x14ac:dyDescent="0.35">
      <c r="A21" s="117" t="s">
        <v>32</v>
      </c>
      <c r="B21" s="118"/>
      <c r="C21" s="118"/>
      <c r="D21" s="118"/>
      <c r="E21" s="118"/>
      <c r="F21" s="118"/>
      <c r="G21" s="118"/>
      <c r="H21" s="118"/>
      <c r="I21" s="118"/>
      <c r="J21" s="118"/>
      <c r="K21" s="119"/>
      <c r="L21" s="49"/>
      <c r="M21" s="49"/>
      <c r="N21" s="49"/>
      <c r="O21" s="49"/>
      <c r="P21" s="50"/>
    </row>
    <row r="22" spans="1:16" x14ac:dyDescent="0.35">
      <c r="A22" s="117" t="s">
        <v>33</v>
      </c>
      <c r="B22" s="118"/>
      <c r="C22" s="118"/>
      <c r="D22" s="118"/>
      <c r="E22" s="118"/>
      <c r="F22" s="118"/>
      <c r="G22" s="118"/>
      <c r="H22" s="118"/>
      <c r="I22" s="118"/>
      <c r="J22" s="118"/>
      <c r="K22" s="119"/>
      <c r="L22" s="49"/>
      <c r="M22" s="49"/>
      <c r="N22" s="49"/>
      <c r="O22" s="49"/>
      <c r="P22" s="50"/>
    </row>
    <row r="23" spans="1:16" ht="15" thickBot="1" x14ac:dyDescent="0.4">
      <c r="A23" s="120" t="s">
        <v>37</v>
      </c>
      <c r="B23" s="121"/>
      <c r="C23" s="121"/>
      <c r="D23" s="121"/>
      <c r="E23" s="121"/>
      <c r="F23" s="121"/>
      <c r="G23" s="121"/>
      <c r="H23" s="121"/>
      <c r="I23" s="121"/>
      <c r="J23" s="121"/>
      <c r="K23" s="122"/>
      <c r="L23" s="51"/>
      <c r="M23" s="51"/>
      <c r="N23" s="51"/>
      <c r="O23" s="51"/>
      <c r="P23" s="52"/>
    </row>
    <row r="25" spans="1:16" x14ac:dyDescent="0.35">
      <c r="C25" s="43"/>
    </row>
    <row r="26" spans="1:16" x14ac:dyDescent="0.35">
      <c r="C26" s="16"/>
    </row>
  </sheetData>
  <mergeCells count="16">
    <mergeCell ref="A1:P1"/>
    <mergeCell ref="E2:P2"/>
    <mergeCell ref="E3:P3"/>
    <mergeCell ref="E4:P4"/>
    <mergeCell ref="E5:P5"/>
    <mergeCell ref="A4:D4"/>
    <mergeCell ref="A2:D2"/>
    <mergeCell ref="A3:D3"/>
    <mergeCell ref="A5:D5"/>
    <mergeCell ref="A21:K21"/>
    <mergeCell ref="B10:P10"/>
    <mergeCell ref="E6:P6"/>
    <mergeCell ref="A22:K22"/>
    <mergeCell ref="A23:K23"/>
    <mergeCell ref="A6:D6"/>
    <mergeCell ref="A20:K20"/>
  </mergeCells>
  <conditionalFormatting sqref="B7 D7 F7 H7 J7 L7 N7 P7">
    <cfRule type="containsText" dxfId="130" priority="5" operator="containsText" text="10/12/xxxx">
      <formula>NOT(ISERROR(SEARCH("10/12/xxxx",B7)))</formula>
    </cfRule>
  </conditionalFormatting>
  <conditionalFormatting sqref="B9:K9 M9:P9">
    <cfRule type="containsText" dxfId="129" priority="4" operator="containsText" text="xx/xx/xxxx">
      <formula>NOT(ISERROR(SEARCH("xx/xx/xxxx",B9)))</formula>
    </cfRule>
  </conditionalFormatting>
  <conditionalFormatting sqref="C7 E7 G7 I7 K7 M7 O7">
    <cfRule type="containsText" dxfId="128" priority="3" operator="containsText" text="xx/xx/xxxx">
      <formula>NOT(ISERROR(SEARCH("xx/xx/xxxx",C7)))</formula>
    </cfRule>
  </conditionalFormatting>
  <conditionalFormatting sqref="L9">
    <cfRule type="containsText" dxfId="127" priority="2" operator="containsText" text="xx/xx/xxxx">
      <formula>NOT(ISERROR(SEARCH("xx/xx/xxxx",L9)))</formula>
    </cfRule>
  </conditionalFormatting>
  <dataValidations count="6">
    <dataValidation allowBlank="1" showInputMessage="1" showErrorMessage="1" prompt="Please input the correct Rehabilitation Area number (RA#)" sqref="E2" xr:uid="{00000000-0002-0000-0800-000000000000}"/>
    <dataValidation allowBlank="1" showInputMessage="1" showErrorMessage="1" promptTitle="Insert Area (ha)" prompt="Please insert the cumulative area available in hectares (ha)" sqref="B8:P8" xr:uid="{00000000-0002-0000-0800-000001000000}"/>
    <dataValidation allowBlank="1" showInputMessage="1" showErrorMessage="1" promptTitle="Insert Date" prompt="Please insert the data the milestone is to be completed by" sqref="C7 B9:P9 E7 G7 I7 K7 M7 O7" xr:uid="{00000000-0002-0000-0800-000002000000}"/>
    <dataValidation allowBlank="1" showInputMessage="1" showErrorMessage="1" promptTitle="Insert Date" prompt="Please insert the date the area is available for rehabilitation" sqref="B7 D7 F7 H7 J7 L7 N7 P7" xr:uid="{00000000-0002-0000-0800-000003000000}"/>
    <dataValidation allowBlank="1" showInputMessage="1" showErrorMessage="1" promptTitle="Insert Area (ha)" prompt="Please insert the cumulative area achieved in hectares (ha) as required" sqref="B11:P17" xr:uid="{00000000-0002-0000-0800-000004000000}"/>
    <dataValidation allowBlank="1" showInputMessage="1" showErrorMessage="1" promptTitle="Rehabilitation Milestone" prompt="Insert the Rehabilitation Milestone number here (RM#)" sqref="A11:A17" xr:uid="{00000000-0002-0000-0800-000005000000}"/>
  </dataValidations>
  <pageMargins left="0.70866141732283472" right="0.70866141732283472" top="0.74803149606299213" bottom="0.74803149606299213" header="0.31496062992125984" footer="0.31496062992125984"/>
  <pageSetup paperSize="9" scale="6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6C49DCADF1D64AB3ABB275763ECF2D" ma:contentTypeVersion="15" ma:contentTypeDescription="Create a new document." ma:contentTypeScope="" ma:versionID="edfe9575c1da434ad640d1e650cd876f">
  <xsd:schema xmlns:xsd="http://www.w3.org/2001/XMLSchema" xmlns:xs="http://www.w3.org/2001/XMLSchema" xmlns:p="http://schemas.microsoft.com/office/2006/metadata/properties" xmlns:ns2="fb837338-a3e2-4575-bb56-6f1a39d09e21" xmlns:ns3="1fbca09b-b8fe-4d99-9414-4b672c2fec81" targetNamespace="http://schemas.microsoft.com/office/2006/metadata/properties" ma:root="true" ma:fieldsID="67062b389d19ac9b2721f3c24394805e" ns2:_="" ns3:_="">
    <xsd:import namespace="fb837338-a3e2-4575-bb56-6f1a39d09e21"/>
    <xsd:import namespace="1fbca09b-b8fe-4d99-9414-4b672c2fec8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837338-a3e2-4575-bb56-6f1a39d09e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ce70b5f-7cdc-4e64-9a67-dcab2ee1b5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fbca09b-b8fe-4d99-9414-4b672c2fec8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f7564054-cedd-4f4e-a076-d9149ce628b0}" ma:internalName="TaxCatchAll" ma:showField="CatchAllData" ma:web="1fbca09b-b8fe-4d99-9414-4b672c2fec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b837338-a3e2-4575-bb56-6f1a39d09e21">
      <Terms xmlns="http://schemas.microsoft.com/office/infopath/2007/PartnerControls"/>
    </lcf76f155ced4ddcb4097134ff3c332f>
    <TaxCatchAll xmlns="1fbca09b-b8fe-4d99-9414-4b672c2fec81" xsi:nil="true"/>
  </documentManagement>
</p:properties>
</file>

<file path=customXml/itemProps1.xml><?xml version="1.0" encoding="utf-8"?>
<ds:datastoreItem xmlns:ds="http://schemas.openxmlformats.org/officeDocument/2006/customXml" ds:itemID="{596B4EA3-8DBF-47E8-9C62-9C0D4FC65211}"/>
</file>

<file path=customXml/itemProps2.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3.xml><?xml version="1.0" encoding="utf-8"?>
<ds:datastoreItem xmlns:ds="http://schemas.openxmlformats.org/officeDocument/2006/customXml" ds:itemID="{7B1A78E5-78C1-43F4-AA77-0C094C81D382}">
  <ds:schemaRefs>
    <ds:schemaRef ds:uri="4f107823-4f0c-48b4-817d-73bf1f13f04c"/>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2935b54f-d9a6-4972-b057-380e24858712"/>
    <ds:schemaRef ds:uri="http://www.w3.org/XML/1998/namespace"/>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1</vt:i4>
      </vt:variant>
    </vt:vector>
  </HeadingPairs>
  <TitlesOfParts>
    <vt:vector size="22" baseType="lpstr">
      <vt:lpstr>Instructions</vt:lpstr>
      <vt:lpstr>Rehabilitation Area Milestones</vt:lpstr>
      <vt:lpstr>Improvement Area Milestones</vt:lpstr>
      <vt:lpstr>IA1</vt:lpstr>
      <vt:lpstr>RA1 </vt:lpstr>
      <vt:lpstr>CCO List of RAs &amp; IAs</vt:lpstr>
      <vt:lpstr>RA2</vt:lpstr>
      <vt:lpstr>RA3</vt:lpstr>
      <vt:lpstr>RA4</vt:lpstr>
      <vt:lpstr>RA5</vt:lpstr>
      <vt:lpstr>RA1- PY</vt:lpstr>
      <vt:lpstr>RA2 - PY</vt:lpstr>
      <vt:lpstr>RA3 - PY</vt:lpstr>
      <vt:lpstr>RA4 - PY</vt:lpstr>
      <vt:lpstr>RA5 - PY</vt:lpstr>
      <vt:lpstr>RA6 - PY</vt:lpstr>
      <vt:lpstr>R7 - PY</vt:lpstr>
      <vt:lpstr>RA8 - PY</vt:lpstr>
      <vt:lpstr>RA9 - PY</vt:lpstr>
      <vt:lpstr>RA10 - PY</vt:lpstr>
      <vt:lpstr>Undisturbed - PY</vt:lpstr>
      <vt:lpstr>'Rehabilitation Area Milestones'!Print_Titles</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Chris Gimber</cp:lastModifiedBy>
  <cp:lastPrinted>2022-12-16T05:28:50Z</cp:lastPrinted>
  <dcterms:created xsi:type="dcterms:W3CDTF">2019-10-27T23:30:31Z</dcterms:created>
  <dcterms:modified xsi:type="dcterms:W3CDTF">2022-12-16T05:29:02Z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