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codeName="ThisWorkbook"/>
  <mc:AlternateContent xmlns:mc="http://schemas.openxmlformats.org/markup-compatibility/2006">
    <mc:Choice Requires="x15">
      <x15ac:absPath xmlns:x15ac="http://schemas.microsoft.com/office/spreadsheetml/2010/11/ac" url="P:\01 hsec\01.03 Environment\Working Folders\Approvals\EP Act\PRCP Responses\PRCP Deliverables for Submission\"/>
    </mc:Choice>
  </mc:AlternateContent>
  <xr:revisionPtr revIDLastSave="0" documentId="8_{2BEE71B2-DEB0-4DE4-908B-99DDBFB74452}" xr6:coauthVersionLast="45" xr6:coauthVersionMax="45" xr10:uidLastSave="{00000000-0000-0000-0000-000000000000}"/>
  <bookViews>
    <workbookView xWindow="-108" yWindow="-108" windowWidth="30936" windowHeight="16896" activeTab="10" xr2:uid="{00000000-000D-0000-FFFF-FFFF00000000}"/>
  </bookViews>
  <sheets>
    <sheet name="Instructions" sheetId="1" r:id="rId1"/>
    <sheet name="Rehabilitation Area Milestones" sheetId="9" r:id="rId2"/>
    <sheet name="Improvement Area Milestones" sheetId="10" r:id="rId3"/>
    <sheet name="IA1" sheetId="4" r:id="rId4"/>
    <sheet name="RA1 " sheetId="2" r:id="rId5"/>
    <sheet name="CCO List of RAs &amp; IAs" sheetId="11" state="hidden" r:id="rId6"/>
    <sheet name="RA2" sheetId="24" r:id="rId7"/>
    <sheet name="RA3" sheetId="27" r:id="rId8"/>
    <sheet name="RA4" sheetId="26" r:id="rId9"/>
    <sheet name="RA5" sheetId="25" r:id="rId10"/>
    <sheet name="RA6" sheetId="33" r:id="rId11"/>
    <sheet name="RA7" sheetId="29" r:id="rId12"/>
    <sheet name="RA8" sheetId="36" r:id="rId13"/>
    <sheet name="RA1- PY" sheetId="12" state="hidden" r:id="rId14"/>
    <sheet name="RA2 - PY" sheetId="13" state="hidden" r:id="rId15"/>
    <sheet name="RA3 - PY" sheetId="14" state="hidden" r:id="rId16"/>
    <sheet name="RA4 - PY" sheetId="17" state="hidden" r:id="rId17"/>
    <sheet name="RA5 - PY" sheetId="21" state="hidden" r:id="rId18"/>
    <sheet name="RA6 - PY" sheetId="16" state="hidden" r:id="rId19"/>
    <sheet name="R7 - PY" sheetId="30" state="hidden" r:id="rId20"/>
    <sheet name="RA8 - PY" sheetId="19" state="hidden" r:id="rId21"/>
    <sheet name="RA9 - PY" sheetId="31" state="hidden" r:id="rId22"/>
    <sheet name="RA10 - PY" sheetId="32" state="hidden" r:id="rId23"/>
    <sheet name="Undisturbed - PY" sheetId="22" state="hidden" r:id="rId24"/>
  </sheets>
  <definedNames>
    <definedName name="_xlnm.Print_Titles" localSheetId="1">'Rehabilitation Area Milestones'!$1:$2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11" i="27" l="1"/>
  <c r="B8" i="27"/>
  <c r="C8" i="27" s="1"/>
  <c r="B8" i="2"/>
  <c r="D8" i="27" l="1"/>
  <c r="C11" i="27"/>
  <c r="C14" i="27" l="1"/>
  <c r="C13" i="27"/>
  <c r="C12" i="27"/>
  <c r="C15" i="27"/>
  <c r="D16" i="27" s="1"/>
  <c r="D11" i="27"/>
  <c r="E8" i="27"/>
  <c r="C8" i="26"/>
  <c r="D8" i="26" s="1"/>
  <c r="B11" i="27"/>
  <c r="B12" i="27" s="1"/>
  <c r="B13" i="27" s="1"/>
  <c r="B12" i="2"/>
  <c r="C8" i="2"/>
  <c r="C8" i="29"/>
  <c r="D8" i="29" s="1"/>
  <c r="E8" i="29" s="1"/>
  <c r="F8" i="29" s="1"/>
  <c r="G8" i="29" s="1"/>
  <c r="B15" i="27" l="1"/>
  <c r="C16" i="27" s="1"/>
  <c r="B14" i="27"/>
  <c r="D8" i="2"/>
  <c r="C11" i="2"/>
  <c r="C12" i="2" s="1"/>
  <c r="C13" i="2" s="1"/>
  <c r="C14" i="2" s="1"/>
  <c r="D15" i="2" s="1"/>
  <c r="B13" i="2"/>
  <c r="B14" i="2"/>
  <c r="C15" i="2" s="1"/>
  <c r="E13" i="27"/>
  <c r="F8" i="27"/>
  <c r="E12" i="27"/>
  <c r="E15" i="27"/>
  <c r="F16" i="27" s="1"/>
  <c r="E11" i="27"/>
  <c r="E14" i="27"/>
  <c r="D15" i="27"/>
  <c r="E16" i="27" s="1"/>
  <c r="D14" i="27"/>
  <c r="D13" i="27"/>
  <c r="D12" i="27"/>
  <c r="F11" i="27" l="1"/>
  <c r="F12" i="27"/>
  <c r="G8" i="27"/>
  <c r="F15" i="27"/>
  <c r="G16" i="27" s="1"/>
  <c r="F14" i="27"/>
  <c r="F13" i="27"/>
  <c r="E8" i="2"/>
  <c r="D11" i="2"/>
  <c r="B8" i="36"/>
  <c r="E12" i="2" l="1"/>
  <c r="D12" i="2"/>
  <c r="E11" i="2"/>
  <c r="F12" i="2" s="1"/>
  <c r="F13" i="2" s="1"/>
  <c r="F14" i="2" s="1"/>
  <c r="G15" i="2" s="1"/>
  <c r="F8" i="2"/>
  <c r="G11" i="27"/>
  <c r="H8" i="27"/>
  <c r="H11" i="27" s="1"/>
  <c r="G13" i="27"/>
  <c r="G12" i="27"/>
  <c r="G15" i="27"/>
  <c r="H16" i="27" s="1"/>
  <c r="G14" i="27"/>
  <c r="B11" i="25"/>
  <c r="B15" i="25" s="1"/>
  <c r="C16" i="25" s="1"/>
  <c r="F29" i="12"/>
  <c r="F59" i="14"/>
  <c r="F17" i="17"/>
  <c r="F13" i="16"/>
  <c r="F41" i="22"/>
  <c r="F13" i="30"/>
  <c r="G8" i="2" l="1"/>
  <c r="F11" i="2"/>
  <c r="I13" i="27"/>
  <c r="I12" i="27"/>
  <c r="I15" i="27"/>
  <c r="J16" i="27" s="1"/>
  <c r="I14" i="27"/>
  <c r="D13" i="2"/>
  <c r="E13" i="2"/>
  <c r="E14" i="2"/>
  <c r="F15" i="2" s="1"/>
  <c r="H15" i="27"/>
  <c r="I16" i="27" s="1"/>
  <c r="H14" i="27"/>
  <c r="H13" i="27"/>
  <c r="H12" i="27"/>
  <c r="B12" i="25"/>
  <c r="B13" i="25"/>
  <c r="B14" i="25"/>
  <c r="F8" i="19"/>
  <c r="F7" i="13"/>
  <c r="D14" i="2" l="1"/>
  <c r="E15" i="2"/>
  <c r="G12" i="2"/>
  <c r="G14" i="2"/>
  <c r="H15" i="2" s="1"/>
  <c r="G13" i="2"/>
  <c r="G11" i="2"/>
  <c r="H8" i="2"/>
  <c r="I8" i="2" l="1"/>
  <c r="H11" i="2"/>
  <c r="H12" i="2" s="1"/>
  <c r="H13" i="2" s="1"/>
  <c r="H14" i="2" s="1"/>
  <c r="J8" i="2" l="1"/>
  <c r="I11" i="2"/>
  <c r="J12" i="2" l="1"/>
  <c r="J14" i="2"/>
  <c r="K15" i="2" s="1"/>
  <c r="J13" i="2"/>
  <c r="I12" i="2"/>
  <c r="I13" i="2" s="1"/>
  <c r="I14" i="2" s="1"/>
  <c r="K8" i="2"/>
  <c r="J11" i="2"/>
  <c r="I15" i="2" l="1"/>
  <c r="J15" i="2"/>
  <c r="K13" i="2"/>
  <c r="K14" i="2"/>
  <c r="L15" i="2" s="1"/>
  <c r="K12" i="2"/>
  <c r="K11" i="2"/>
  <c r="L8" i="2"/>
  <c r="M8" i="2" l="1"/>
  <c r="M11" i="2" s="1"/>
  <c r="N12" i="2" s="1"/>
  <c r="N13" i="2" s="1"/>
  <c r="N14" i="2" s="1"/>
  <c r="O15" i="2" s="1"/>
  <c r="L11" i="2"/>
  <c r="M12" i="2" s="1"/>
  <c r="M13" i="2" s="1"/>
  <c r="M14" i="2" s="1"/>
  <c r="N15" i="2" s="1"/>
  <c r="L13" i="2"/>
  <c r="L12" i="2"/>
  <c r="L14" i="2"/>
  <c r="M15"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
  </authors>
  <commentList>
    <comment ref="D2" authorId="0" shapeId="0" xr:uid="{00000000-0006-0000-0100-000001000000}">
      <text>
        <r>
          <rPr>
            <b/>
            <sz val="9"/>
            <color indexed="81"/>
            <rFont val="Tahoma"/>
            <family val="2"/>
          </rPr>
          <t>***:</t>
        </r>
        <r>
          <rPr>
            <sz val="9"/>
            <color indexed="81"/>
            <rFont val="Tahoma"/>
            <family val="2"/>
          </rPr>
          <t xml:space="preserve">
Think we also need to highlight/ be clear on what evidence will be suitable for demonstrating milestone criteria are met - and try and link back into existing processes (i.e. RRC)
THIS LAST COLUMN TO BE REMOVED FROM FINAL DOCUMENT (I.E. FOR DRAFT SUBMISSION)</t>
        </r>
      </text>
    </comment>
  </commentList>
</comments>
</file>

<file path=xl/sharedStrings.xml><?xml version="1.0" encoding="utf-8"?>
<sst xmlns="http://schemas.openxmlformats.org/spreadsheetml/2006/main" count="1043" uniqueCount="320">
  <si>
    <t>Rehabilitation area</t>
  </si>
  <si>
    <t>Relevant activities</t>
  </si>
  <si>
    <t>Date area is available</t>
  </si>
  <si>
    <t>Milestone completed by</t>
  </si>
  <si>
    <t>Milestone Reference</t>
  </si>
  <si>
    <t>Cumulative area achieved (ha)</t>
  </si>
  <si>
    <t>Milestone reference</t>
  </si>
  <si>
    <t>Rehabilitation milestone</t>
  </si>
  <si>
    <t>Milestone criteria</t>
  </si>
  <si>
    <t>RM1</t>
  </si>
  <si>
    <t>RM2</t>
  </si>
  <si>
    <t>RM3</t>
  </si>
  <si>
    <t>RM4</t>
  </si>
  <si>
    <t>RM5</t>
  </si>
  <si>
    <t>IA1</t>
  </si>
  <si>
    <t>Management milestone</t>
  </si>
  <si>
    <t>Improvement area</t>
  </si>
  <si>
    <t>Total size (ha)</t>
  </si>
  <si>
    <t>NUMA</t>
  </si>
  <si>
    <t>Cumulative area available (ha)</t>
  </si>
  <si>
    <t>RM6</t>
  </si>
  <si>
    <t>RM7</t>
  </si>
  <si>
    <t>RM8</t>
  </si>
  <si>
    <t>RM10</t>
  </si>
  <si>
    <t>MM1</t>
  </si>
  <si>
    <t>Non-use management area (NUMA)</t>
  </si>
  <si>
    <t>2) Ensure all Rehabiitation Milestones recorded in this table align with those included in the RA sheets in this form.</t>
  </si>
  <si>
    <t>3) See the PRCP guideline before developing site-specific Rehabilitation Area Milestones</t>
  </si>
  <si>
    <t>1) Insert new rows below the table to record more Rehabilitation Area Milestones for the project</t>
  </si>
  <si>
    <t>1) Insert new rows below the table to record more Improvement Area Milestones for the project</t>
  </si>
  <si>
    <t>2) Ensure all Management Milestones recorded in this table align with those included in the IA sheets in this form.</t>
  </si>
  <si>
    <t>3) See the PRCP guideline before developing site-specific Improvement Area Milestones</t>
  </si>
  <si>
    <r>
      <t xml:space="preserve">1) Insert new columns to the </t>
    </r>
    <r>
      <rPr>
        <b/>
        <u/>
        <sz val="11"/>
        <color theme="1"/>
        <rFont val="Calibri"/>
        <family val="2"/>
        <scheme val="minor"/>
      </rPr>
      <t>yellow table</t>
    </r>
    <r>
      <rPr>
        <b/>
        <sz val="11"/>
        <color theme="1"/>
        <rFont val="Calibri"/>
        <family val="2"/>
        <scheme val="minor"/>
      </rPr>
      <t xml:space="preserve"> to include further rehabilitation milestone dates.</t>
    </r>
  </si>
  <si>
    <r>
      <t xml:space="preserve">2) Insert new columns to the </t>
    </r>
    <r>
      <rPr>
        <b/>
        <u/>
        <sz val="11"/>
        <color theme="1"/>
        <rFont val="Calibri"/>
        <family val="2"/>
        <scheme val="minor"/>
      </rPr>
      <t>blue table</t>
    </r>
    <r>
      <rPr>
        <b/>
        <sz val="11"/>
        <color theme="1"/>
        <rFont val="Calibri"/>
        <family val="2"/>
        <scheme val="minor"/>
      </rPr>
      <t xml:space="preserve"> to match rehabilitation milestone dates.</t>
    </r>
  </si>
  <si>
    <r>
      <t xml:space="preserve">3) Insert new rows to the </t>
    </r>
    <r>
      <rPr>
        <b/>
        <u/>
        <sz val="11"/>
        <color theme="1"/>
        <rFont val="Calibri"/>
        <family val="2"/>
        <scheme val="minor"/>
      </rPr>
      <t>blue table</t>
    </r>
    <r>
      <rPr>
        <b/>
        <sz val="11"/>
        <color theme="1"/>
        <rFont val="Calibri"/>
        <family val="2"/>
        <scheme val="minor"/>
      </rPr>
      <t xml:space="preserve"> to include additional rehabilitation milestone references.</t>
    </r>
  </si>
  <si>
    <r>
      <t xml:space="preserve">1) Insert new columns to the </t>
    </r>
    <r>
      <rPr>
        <b/>
        <u/>
        <sz val="11"/>
        <color theme="1"/>
        <rFont val="Calibri"/>
        <family val="2"/>
        <scheme val="minor"/>
      </rPr>
      <t>yellow table</t>
    </r>
    <r>
      <rPr>
        <b/>
        <sz val="11"/>
        <color theme="1"/>
        <rFont val="Calibri"/>
        <family val="2"/>
        <scheme val="minor"/>
      </rPr>
      <t xml:space="preserve"> to include further management milestone dates.</t>
    </r>
  </si>
  <si>
    <r>
      <t xml:space="preserve">2) Insert new columns to the </t>
    </r>
    <r>
      <rPr>
        <b/>
        <u/>
        <sz val="11"/>
        <color theme="1"/>
        <rFont val="Calibri"/>
        <family val="2"/>
        <scheme val="minor"/>
      </rPr>
      <t>blue table</t>
    </r>
    <r>
      <rPr>
        <b/>
        <sz val="11"/>
        <color theme="1"/>
        <rFont val="Calibri"/>
        <family val="2"/>
        <scheme val="minor"/>
      </rPr>
      <t xml:space="preserve"> to match management milestone dates.</t>
    </r>
  </si>
  <si>
    <t>3) Insert new rows to the blue table to include additional management milestone references.</t>
  </si>
  <si>
    <t>4) Insert the relevant number in the "Milestone reference" column (i.e. RM1).</t>
  </si>
  <si>
    <t>4) Insert the relevant number in the "Milestone reference" column (i.e. MM1).</t>
  </si>
  <si>
    <t>Total rehabilitation area size (ha)</t>
  </si>
  <si>
    <t>Post-mining land uses (PMLU)</t>
  </si>
  <si>
    <t>PMLU</t>
  </si>
  <si>
    <t xml:space="preserve">Highwall treatment </t>
  </si>
  <si>
    <t>Achievement of sufficient improvement</t>
  </si>
  <si>
    <t>Achievement of surface requirements</t>
  </si>
  <si>
    <t>Infrastructure decommissioning and removal</t>
  </si>
  <si>
    <t>Infrastructure retention for handover</t>
  </si>
  <si>
    <t>RM9</t>
  </si>
  <si>
    <t>RM11</t>
  </si>
  <si>
    <t>Schedule ID</t>
  </si>
  <si>
    <t>Area (Ha)</t>
  </si>
  <si>
    <t>Area Description</t>
  </si>
  <si>
    <t>Location</t>
  </si>
  <si>
    <t>Site Feature</t>
  </si>
  <si>
    <t>CM</t>
  </si>
  <si>
    <t>CH</t>
  </si>
  <si>
    <t>TLO</t>
  </si>
  <si>
    <t>Megacell Area</t>
  </si>
  <si>
    <t>Natural Surface Interface</t>
  </si>
  <si>
    <t>In-Pit Slopes</t>
  </si>
  <si>
    <t>Overland Conveyor</t>
  </si>
  <si>
    <t>Undisturbed Areas/ Vegetation</t>
  </si>
  <si>
    <t>Northern Waste Rock Dump</t>
  </si>
  <si>
    <t>RA1</t>
  </si>
  <si>
    <t>Woodland Habitat</t>
  </si>
  <si>
    <t>Northern WRD - Slopes</t>
  </si>
  <si>
    <t>NWRD - Southern Face Trilinear</t>
  </si>
  <si>
    <t>RA2</t>
  </si>
  <si>
    <t>Megacells</t>
  </si>
  <si>
    <t>RA3</t>
  </si>
  <si>
    <t>RA4</t>
  </si>
  <si>
    <t>RA5</t>
  </si>
  <si>
    <t>Woodland Habitat &amp; Light Grazing</t>
  </si>
  <si>
    <t>360 Plateau</t>
  </si>
  <si>
    <t>South-West Rock Dump</t>
  </si>
  <si>
    <t>SWRD Slopes (&amp; Surrounds)</t>
  </si>
  <si>
    <t>SWRD Top/Plateau</t>
  </si>
  <si>
    <t>RA6</t>
  </si>
  <si>
    <t>OOPWRD - Natural Surface Interface</t>
  </si>
  <si>
    <t>Decomm Infrastructure? - ROM Pad area</t>
  </si>
  <si>
    <t>RA7</t>
  </si>
  <si>
    <t>In Pit Slope - Aligned to Max Void Footprint for PRCP</t>
  </si>
  <si>
    <t>Residual Void</t>
  </si>
  <si>
    <t>RA8</t>
  </si>
  <si>
    <t>No Use</t>
  </si>
  <si>
    <t>Anticipated Maximum "Void" Footprint for PRCP</t>
  </si>
  <si>
    <t>Infrastructure Areas</t>
  </si>
  <si>
    <t>RA9</t>
  </si>
  <si>
    <t>RA10</t>
  </si>
  <si>
    <t>Retained Infrastructure</t>
  </si>
  <si>
    <t>Water Management</t>
  </si>
  <si>
    <t>Decomm Infra - Brine Pond</t>
  </si>
  <si>
    <t>Decomm Infra - Main access tracks &amp; car park</t>
  </si>
  <si>
    <t>Decomm Infra - Powerlines</t>
  </si>
  <si>
    <t>Decomm Infrastructure - Buildings (Admin, Warehouse, Production)</t>
  </si>
  <si>
    <t>Decomm Infrastructure - CHPP, ROM &amp; Surrounds</t>
  </si>
  <si>
    <t>Decomm Infrastructure - Dirty water chamber of IAD</t>
  </si>
  <si>
    <t>Decomm Infrastructure - Fuel Bay &amp; Surrounds</t>
  </si>
  <si>
    <t>Decomm Infrastructure - Mob Workshop &amp; Laydown</t>
  </si>
  <si>
    <t>Decomm Infrastructure - Process Water Dam &amp; Surrounds</t>
  </si>
  <si>
    <t>Decomm Infrastructure - Striker Crusher Pad? &amp; Laydown area</t>
  </si>
  <si>
    <t>Decomm Infrastructure - SWRD Sed Dam</t>
  </si>
  <si>
    <t>Decomm Infrastructure - Village</t>
  </si>
  <si>
    <t>Decomm Infrastructure - Workshop &amp; Surrounds (Tyre, Wash Bay etc)</t>
  </si>
  <si>
    <t>Decomm Infrstructure - Raw Water Dam &amp; Surrounds</t>
  </si>
  <si>
    <t>Minor Disturbance - HV Truck Parkup</t>
  </si>
  <si>
    <t>Decomm Infrastructure - Western Diversion Drain</t>
  </si>
  <si>
    <t>Decomm Infrastructure - Eastern Diversion Drain</t>
  </si>
  <si>
    <t>Retained Infrastructure - Gowrie Ck Diversion</t>
  </si>
  <si>
    <t>Decomm/Retained Infrastructure? - Clean water bypass for IAD</t>
  </si>
  <si>
    <t>Decomm Infrastructure - CM Mine Water Dam</t>
  </si>
  <si>
    <t>Minor Disturbance - CM Laydown Area (Pump Crew)</t>
  </si>
  <si>
    <t>Retained Infrastrcture - Road (Highway) within OLC ML</t>
  </si>
  <si>
    <t>Retained Infrastrcture - Road (Highway)</t>
  </si>
  <si>
    <t>Retained Infrastrcture - Wolfang Homestead</t>
  </si>
  <si>
    <t>TOTAL OF 109 ROWS</t>
  </si>
  <si>
    <t>Undisturbed - CM</t>
  </si>
  <si>
    <t>Undisturbed - CM &amp; TS Stockpile</t>
  </si>
  <si>
    <t>RA11</t>
  </si>
  <si>
    <t>South-East Waste Rock Dump</t>
  </si>
  <si>
    <t>SEWRD - Slopes (no top due to spine design, also check western footprint)</t>
  </si>
  <si>
    <t>RA12</t>
  </si>
  <si>
    <t>Retained Infrastructure - Road (Highway)</t>
  </si>
  <si>
    <t>RA13</t>
  </si>
  <si>
    <t>RA14</t>
  </si>
  <si>
    <t>Nature Conservation</t>
  </si>
  <si>
    <t>BCP Area</t>
  </si>
  <si>
    <t>Bluegrass Offset Area</t>
  </si>
  <si>
    <t>Offset Areas</t>
  </si>
  <si>
    <t>Undisturbed/Minor Disturbance - CM Laydown areas (contam??)</t>
  </si>
  <si>
    <t>Undisturbed/Minor Disturbance - CM &amp; TS Stockpile</t>
  </si>
  <si>
    <t>Undisturbed/Minor Disturbance - CM - Road</t>
  </si>
  <si>
    <t>Undisturbed/Minor Disturbance - CM - Tracks etc</t>
  </si>
  <si>
    <t>RA15</t>
  </si>
  <si>
    <t>Decomm Infrastructure - OLC</t>
  </si>
  <si>
    <t>Decomm Infrastructure - OLC within TLO ML</t>
  </si>
  <si>
    <t>Decomm Infrastructure - OLC within CM ML</t>
  </si>
  <si>
    <t>All anticipated disturbance areas to require rehab methodology including earthworks. Including all mining areas plus ancillary disturbance which is not just infrastructure removal, decomm</t>
  </si>
  <si>
    <t>Descriptio</t>
  </si>
  <si>
    <t>Woodland &amp; Light Grazing</t>
  </si>
  <si>
    <t>Specific</t>
  </si>
  <si>
    <t>Measurable</t>
  </si>
  <si>
    <t>Attainable</t>
  </si>
  <si>
    <t xml:space="preserve">Realistic </t>
  </si>
  <si>
    <t>Timely</t>
  </si>
  <si>
    <t>What are you trying to do and why? Target a specific area for improvement</t>
  </si>
  <si>
    <t>How will you measure what you are doing? Quantify (or at least suggest) an indicator of progress</t>
  </si>
  <si>
    <t>With the tools/ resources you have can you reach the goal/ objective? Specify who will do it</t>
  </si>
  <si>
    <t>Can you actually meet the goals you are setting forth? State what results can be realistically achieved given available resources</t>
  </si>
  <si>
    <t>What is the timeline to meet your goals. Specify when the result can be achieved</t>
  </si>
  <si>
    <t>Evaluated</t>
  </si>
  <si>
    <t>Reviewed</t>
  </si>
  <si>
    <t>Appraisal of a goal to assess the extent to which it has been achieved</t>
  </si>
  <si>
    <t>Reflection and adjustment of your approach or behaviour to reach a goal</t>
  </si>
  <si>
    <t>The last two items have been included in later years, and are addressed through the development and implementation of a monitoring and maintenance program for the Schedule</t>
  </si>
  <si>
    <t>Areas should be seeded/planted and fertilised within 12 months of being recontoured provided that suitable weather and soil moisture conditions are available (in Queensland there are regularly periods of several years in which seeding/planting should be delayed due to drought conditions. Note that in these conditions it is preferable that topsoil not be applied to the recontoured landform until shortly before seeding/planting).
Areas with a final land use of native grasslands, grazing, agricultural, residential, industrial and some recreation areas should generally be sustainably revegetated within 10 years.
Areas with a final land use of forestry or wildlife habitat (including non-grassland native ecosystems) are likely to take at least several decades to achieve a sustainable condition.</t>
  </si>
  <si>
    <t>Decommissioning (where infrastructure is not required for a future use) should generally be completed within 12 months of becoming available.</t>
  </si>
  <si>
    <t>Landform establishment should generally occur within 12 months of becoming available (or decommissioning, whichever is later)
Re-contouring of areas should generally be completed within 12 months of areas becoming available for rehabilitation.</t>
  </si>
  <si>
    <t>Growth medium development would generally continue over many decades but if this is interpreted to mean only the application of topsoil and initial fertilisation and application of growth medium ameliorants, this should generally occur within 12 months of landform establishment provided that suitable weather and soil moisture conditions are available (in Queensland there are regularly periods of several years in which topsoil application should be delayed due to drought conditions).</t>
  </si>
  <si>
    <t xml:space="preserve">There's a SMART way to write management goals and objectives, and the criteria should reflect how the goals/ objectives are SMART. Importantly, it should be understood that not every objective writtten will have all five criteria, particularly for long term goals, as being SMART lacks flexibility. It is the combination of the objective and its action plan that is really important. However focus on these areas will help improve the chances of successfully achieving a goal/ objective. </t>
  </si>
  <si>
    <t>Advice from Progressive Mine and Rehabilitation Closure Planning: Best Practices of Relevance to Mining in Queensland by KBR 2018</t>
  </si>
  <si>
    <t>Identification and remediation of contaminated land</t>
  </si>
  <si>
    <t>a) Transfer of ownership agreements in place where infrastructure to be retained</t>
  </si>
  <si>
    <t>Bulk earthworks and general reshaping</t>
  </si>
  <si>
    <t>Placement of topsoil/growth medium</t>
  </si>
  <si>
    <t>Seeding</t>
  </si>
  <si>
    <t>Achievement of PMLU to a safe, stable, non-polluting and self-sustaining condition</t>
  </si>
  <si>
    <t>Water management in the final landform</t>
  </si>
  <si>
    <t>a) Preliminary site investigation (PSI) completed by an appropriately qualified person (AQP)
b) If required, detailed site investigation (DSI) completed by an AQP
c) If required, remediation or management of identified contaminated land
d) Auditor signoff as per Environmental Protection Act (EP Act) 1994 (Qld), to confirm all contaminated materials have been remediated, or removed and disposed of.
e) Removal of land from Contaminated Land Register
f) Removal of land from Environmental Management Land Register if feasible</t>
  </si>
  <si>
    <t>MM2</t>
  </si>
  <si>
    <t>MM3</t>
  </si>
  <si>
    <t>FID</t>
  </si>
  <si>
    <t>PMLU_Type</t>
  </si>
  <si>
    <t>Area__ha_</t>
  </si>
  <si>
    <t>Area_ID</t>
  </si>
  <si>
    <t>Western Side of Highwall - CH</t>
  </si>
  <si>
    <t>Undisturbed/ Minor Disturbance only (Tracks) - TLO</t>
  </si>
  <si>
    <t>RA2 - Tailings areas including megacell</t>
  </si>
  <si>
    <t>Decomm Infrastructure - Tailings Storage/ Drying Cells</t>
  </si>
  <si>
    <t>RA4 - All Infrastructure to be Retained</t>
  </si>
  <si>
    <t>Grazing &amp; Cropping</t>
  </si>
  <si>
    <t>RA8 - Nature Conservation</t>
  </si>
  <si>
    <t>Decomm Infrastructure - TLO</t>
  </si>
  <si>
    <t>Loading Yard - TLO</t>
  </si>
  <si>
    <t>RA10 - Historical Rehabilitation Areas</t>
  </si>
  <si>
    <t>Historic BA/TLO - Rehabilitation completed from 1980S to 2000s</t>
  </si>
  <si>
    <t>Woodland</t>
  </si>
  <si>
    <t>Undisturbed - TLO</t>
  </si>
  <si>
    <t>Minor Disturbance - TS Stockpile - CM</t>
  </si>
  <si>
    <t>Historic Southern Out of Pit Dumps - CH</t>
  </si>
  <si>
    <t>Southern Out of Pit Dumps - Small Satellite Dump - CH</t>
  </si>
  <si>
    <t>Earthworks - West Dam Landform Bulking - TLO (does this need to be retained?)</t>
  </si>
  <si>
    <t>In-pit slope to east - CM</t>
  </si>
  <si>
    <t>In-pit slopes to the north - CM</t>
  </si>
  <si>
    <t>360 Plateau - CM</t>
  </si>
  <si>
    <t>SWRD Slopes (&amp; Surrounds) - CM</t>
  </si>
  <si>
    <t>SWRD Plateau - CM</t>
  </si>
  <si>
    <t>Northern Waste Rock Dump - Eastern Slope &amp; Decomm Infrastructure - Easrtern GO Line - CM</t>
  </si>
  <si>
    <t>Northern Waste Rock Dump - Eastern Slope - CM</t>
  </si>
  <si>
    <t>Northern Waste Rock Dump - Eastern Slope &amp; Decomm/ Retained? Infrastructure - Truck Dump Hopper - CM</t>
  </si>
  <si>
    <t>NWRD - Southern Face Trilinear (need to check alignment with final landform) - CM</t>
  </si>
  <si>
    <t>OOPWRD - Natural Surface Interface - CM</t>
  </si>
  <si>
    <t>SEWRD - Slopes (no top due to spine design, also check western footprint) - CM</t>
  </si>
  <si>
    <t xml:space="preserve">RA3 - All infrastructure removed </t>
  </si>
  <si>
    <t>Decomm Infrastructure - Buildings (Admin, Warehouse, Production) - CM</t>
  </si>
  <si>
    <t>Decomm Infrastructure - Process Water Dam &amp; Surrounds - CM</t>
  </si>
  <si>
    <t>Decomm/Retained Infrastructure? - Clean water bypass for IAD - CM</t>
  </si>
  <si>
    <t>Decomm Infrastructure - CHPP, ROM &amp; Surrounds - CM</t>
  </si>
  <si>
    <t>Decomm Infrastructure - ROM Pad area - CM</t>
  </si>
  <si>
    <t>Decomm Infrastructure - CH Mine Infrastructure Area - CM</t>
  </si>
  <si>
    <t>Decomm Infrastructure - Stockpile Facilities - TLO</t>
  </si>
  <si>
    <t>Decomm Infrastructure - Laydown Area - TLO</t>
  </si>
  <si>
    <t>Decomm Infrastructure - Main Access Road - TLO</t>
  </si>
  <si>
    <t>Decomm Infrastructure - OLC - CM</t>
  </si>
  <si>
    <t>Decomm Infrastructure - Fuel Bay &amp; Surrounds - CM</t>
  </si>
  <si>
    <t>Decomm Infrastructure - Mob Workshop &amp; Laydown - CM</t>
  </si>
  <si>
    <t>Decomm Infrastructure - Mine Water Dam - CM</t>
  </si>
  <si>
    <t>Decomm Infrastructure - CHPP Workshop - CM</t>
  </si>
  <si>
    <t>Decomm infrastructure - HV Truck Parkup - CM</t>
  </si>
  <si>
    <t>Decomm Infrastructure - Workshop &amp; Surrounds (Tyre, Wash Bay etc) - CM</t>
  </si>
  <si>
    <t>DEcomm Infrastructure - Laydown Area (Pump Crew) - CM</t>
  </si>
  <si>
    <t>Decomm Infrastructure - Brine Pond - CM</t>
  </si>
  <si>
    <t>Decomm Infrastructure - Powerlines - CM</t>
  </si>
  <si>
    <t>Decomm Infrastructure - SWRD Sed Dam - CM</t>
  </si>
  <si>
    <t>Decomission Infrastructure - Powerline - CM</t>
  </si>
  <si>
    <t>Decomm Infrastructure - Henwha explovies yard - CM</t>
  </si>
  <si>
    <t>Decomm Infrastructure - Henwha magazine - CM</t>
  </si>
  <si>
    <t>Decomm Infrastructure - Light Vehicle Fuelbay and Washdown - CM</t>
  </si>
  <si>
    <t>Decomm Infrastructure - Laydown Area - CM</t>
  </si>
  <si>
    <t>Decomm Infrastructure - Load Plant - TLO</t>
  </si>
  <si>
    <t>Decomm Infrastructure - ROM - TLO</t>
  </si>
  <si>
    <t>Decomm Infrastructure - Buildings, Water Fill Point, Conveyor - TLO</t>
  </si>
  <si>
    <t>Decomm Infrastructure - Water Treatment Plant - TLO</t>
  </si>
  <si>
    <t>Decomm Infrastructure - Sediment Dam - CM</t>
  </si>
  <si>
    <t>Decomm Infrastructure - Old Rail and Pipeline - TLO</t>
  </si>
  <si>
    <t>Decomm Infrastructure - Western/Rail Loop Diversion - TLO</t>
  </si>
  <si>
    <t>Decomm Infrastructure - OLC - TLO</t>
  </si>
  <si>
    <t>Decomm Infrastructure - Eastern Diversion Drain - CM</t>
  </si>
  <si>
    <t>Decomm Infrastructure - Village - CM</t>
  </si>
  <si>
    <t>Decomm Infrastructure - Main access tracks &amp; car park - CM</t>
  </si>
  <si>
    <t>Decomm Infrastructure - Western Diversion Drain - CM</t>
  </si>
  <si>
    <t>Decomm Infrastructure - Raw Water Dam &amp; Surrounds - CM</t>
  </si>
  <si>
    <t>Retained Infrastructure - Road (Highway) - CM</t>
  </si>
  <si>
    <t>Historic West Dam Catchment (Bath Creek?) - TLO</t>
  </si>
  <si>
    <t>Retained Infrastructure - West Dam (Clean Water) - TLO</t>
  </si>
  <si>
    <t>Retained Infrastructure - Eastern Diversion Drain - TLO</t>
  </si>
  <si>
    <t>Retained Infrastructure - Rail Line - TLO</t>
  </si>
  <si>
    <t>Retained Infrastructure - Powerline Easement - CM</t>
  </si>
  <si>
    <t>Minor Disturbance/ Retained Infrastructure - Stock Route - CM</t>
  </si>
  <si>
    <t>Retained Infrastructure - Rail Loop (Handover to Aurizon, check if actually within ML or not??) - TLO</t>
  </si>
  <si>
    <t>Undisturbed/ Minor Disturbance - BCP Area - CM</t>
  </si>
  <si>
    <t>Undisturbed - BCP Area - CM</t>
  </si>
  <si>
    <t>Bluegrass Offset Area - CM</t>
  </si>
  <si>
    <t>Undisturbed - Wolfang - CM</t>
  </si>
  <si>
    <t>Undisturbed - Grave Ste - CM</t>
  </si>
  <si>
    <t>Undisturbed - Old Mining Shafts (with 20m buffer) - CM</t>
  </si>
  <si>
    <t>Residual Void &amp; Surrounds - CH</t>
  </si>
  <si>
    <t>All Infrastructure Removed</t>
  </si>
  <si>
    <t>Historic tailings cells  - CH</t>
  </si>
  <si>
    <t>Geology Laydown Area - CM</t>
  </si>
  <si>
    <t>Laydown areas - CM</t>
  </si>
  <si>
    <t>Undisturbed/ Minor Disturbance - Laydown areas - CM</t>
  </si>
  <si>
    <t>Total</t>
  </si>
  <si>
    <t>OOPWRD - IPCC Module Laydown Area (Incorporate into southern landform)</t>
  </si>
  <si>
    <t>OOPWRD - Southern Levee/ Landorm - CM</t>
  </si>
  <si>
    <t>Decomm Infrastructure - Heavy Equipment Laydown Area - CM</t>
  </si>
  <si>
    <t>Decomm Infrastructure - TS Stockpile - CM</t>
  </si>
  <si>
    <t>Decomm Infrastructure - Spoil Access Road - TLO</t>
  </si>
  <si>
    <t>Decomm Infrastructure - Dirty water chanmber of IAD - CM</t>
  </si>
  <si>
    <t>Decomm Infrastructure - Old Peaks Down Highway - CM</t>
  </si>
  <si>
    <t>Decomm Infrastructure - Access Tracks - TLO</t>
  </si>
  <si>
    <t>Decomm Infrastructure - Powerlines/ tracks/ borrow pit</t>
  </si>
  <si>
    <t>Retained Water Management - Gowrie Creek Diversion - CM</t>
  </si>
  <si>
    <t>retained Historical Area - Wolfang Homestead - CM</t>
  </si>
  <si>
    <t>Decomm Infrastructure - TS Stockpile - TLO</t>
  </si>
  <si>
    <t>Undisturbed/Minor Disturbance - Highway - CM</t>
  </si>
  <si>
    <t>Undisturbed - Existing Drainage Channel - CH</t>
  </si>
  <si>
    <t>Undisturbed - Gowrie Ck (old channel, original flowpath) - CM</t>
  </si>
  <si>
    <t>Undisturbed - Stock Route and Water Tanks - CM</t>
  </si>
  <si>
    <t>moved from RA4</t>
  </si>
  <si>
    <t>*Difference in polygons PMLU and ARCP Layer</t>
  </si>
  <si>
    <t>IA1 - Residual Void NUMA</t>
  </si>
  <si>
    <t>Open cut mining/ Void</t>
  </si>
  <si>
    <t>Rehabilitation of out-of-pit waste rock dump areas.</t>
  </si>
  <si>
    <t>Woodland and Light Grazing</t>
  </si>
  <si>
    <t>RA2 - CM Tailings</t>
  </si>
  <si>
    <t>Rehabilitation of tailings areas including Megacell area and Settling Cells at CM</t>
  </si>
  <si>
    <t>RA3 - Infrastructure to be removed</t>
  </si>
  <si>
    <t>RA4 - Water Management Areas</t>
  </si>
  <si>
    <t>Gowrie Creek diversion, Residual Void @ Cement Hill, West Dam @ TLO</t>
  </si>
  <si>
    <t>RA5 - TLO Historic Rehabilitation Areas</t>
  </si>
  <si>
    <t>RA6 - Retained Infrastructure</t>
  </si>
  <si>
    <t>Rehabilitation (earthworks) of west dam wall to bulk out to a landform</t>
  </si>
  <si>
    <t>Encapsulation of tailings</t>
  </si>
  <si>
    <t>Monitoring and verification of rehabilitation in final landform</t>
  </si>
  <si>
    <t>a) Warning signage around the final void rim will be placed to warn of the void related risks and deter public access
b) An abandonment bund will be constructed at high risk locations 
c) Inclusion of flat batters to allow for safe egress from the final void</t>
  </si>
  <si>
    <t>a) RPEQ geotechnical assessment completed
b) RPEQ geotechnical asssessment to certify that the residual void is geotechnically stable</t>
  </si>
  <si>
    <t xml:space="preserve">a) Verification review completed to show that the residual void is safe to humans and livestock. </t>
  </si>
  <si>
    <t>RA1 - WRD
 This including all NWRD (360 dump areas) and southern face of NWRD, as well as SWRD and SEWRD. Also includes all WRD and tailings area requiring earthworks/rehabilitation at CH.</t>
  </si>
  <si>
    <t>PRCP Schedule - Tab 1 Rehabilitation Area Milestones</t>
  </si>
  <si>
    <t>PRCP Schedule - Tab 2 Improvement Area Milestones</t>
  </si>
  <si>
    <t>Commencement of first milestone: 
MM1</t>
  </si>
  <si>
    <t>Commencement of first milestone:
RM1</t>
  </si>
  <si>
    <t>Commencement of first milestone:
RM3</t>
  </si>
  <si>
    <t>Commencement of first milestone:
RM2</t>
  </si>
  <si>
    <t>a) Seeding sown at appropriate rates to align with PMLU:
(i) Woodland and light grazing - seed mix containing at least two native Eucalypt/ Corymbia spp., two native Acacia spp., two native grass spp. and one legume sp.
(ii) Water management area - seed mix containing native tree and shrub spp.</t>
  </si>
  <si>
    <t>a) Construction of drainage features on landforms finalised
b) Regulated structures decommissioned, or left in-situ for use by the landholder provided the structure:
(i) no longer contains contaminants that will migrate into the environment; and
(ii) it contains water of a quality that is demonstrated to be suitable for its intended use(s); and
the environmental authority holder and the landholder agree in writing that the:
(i) dam will be used by the landholder following the cessation of the environmentally relevant activity; and
(ii) the landholder is responsible for the dam, on and from an agreed date.</t>
  </si>
  <si>
    <t>a) Geotechical analysis completed by an AQP
b) Design review of encapsulation concept completed by an AQP
c) Construction of encapsulation completed as per design intent
d) Shaping of final landform completed</t>
  </si>
  <si>
    <t xml:space="preserve">a) Redundant services (water, electricity, gas, etc.) disconnected
b) Asbestos and other hazardous materials to be removed
c) Redundant buildings demolished and removed
d) Redundant pipelines decommissioned
e) Redundant fencing removed 
f) Redundant roads decommissioned
g) Redundant boreholes decommissioned </t>
  </si>
  <si>
    <t>a) Construction of landforms completed to achieve design intent as described in the site's Rehabilitation Management Plan (RMP), created under the Environmental Authority (EA) (including encapsulation of hazardous material completed as per site's Mineral Waste Management Plan (MWMP), and slopes verified through survey by an AQP)
b) Erosion and sedimont controls established
c) Drainage features established</t>
  </si>
  <si>
    <t>a) Topsoil inventory completed
b) Landform trim completed
c) Topsoil/ growth medium placed following the procedure outlined in the site's RMP
d) Soil ameliorants and fertilisers applied as required to address soil limitations</t>
  </si>
  <si>
    <t xml:space="preserve">b) Seepage assessment completed
c) Rehabilitation monitoring completed, including remediation as required (aftercare and maintenance)
d) Surface water monitoring completed </t>
  </si>
  <si>
    <t>a) Monitoring and maintenace program implemented as per the Manual and GCAA Completion Criteria and Rehabilitation Monitoring Procedure (the Procedure) with results meeting the completion criteria outlined in the RMP
b) Certification from an AQP that the area has achieved stable condition
c) RPEQ geotechnical assessment completed for diversion (Water Management Area)
d) Groundwater modelling completed by an AQP to ensure non-polluting to surrounding environment and understand steady state groundwater level rebound
e) Certification from an AQP that the groundwater quality will not cause environmental harm to the surrounding environment
f) Certification from an AQP that surface water quality will not cause environmental harm to the surrounding environment, using release contaminant trigger investigation levels outlined in the EA</t>
  </si>
  <si>
    <t>Commencement of first milestone:
RM4</t>
  </si>
  <si>
    <t>RA8 - West Dam Landform Earthworks</t>
  </si>
  <si>
    <t>RA7 - Nature Conservation areas</t>
  </si>
  <si>
    <t>400 ha</t>
  </si>
  <si>
    <t>1094.53 (504.81 ha of existing rehabilitation)</t>
  </si>
  <si>
    <t>542.71 (32.15 ha of existing rehabilitation)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</si>
</sst>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d/mm/yy;@"/>
  </numFmts>
  <fonts count="20" x14ac:knownFonts="1">
    <font>
      <sz val="11"/>
      <color theme="1"/>
      <name val="Calibri"/>
      <family val="2"/>
      <scheme val="minor"/>
    </font>
    <font>
      <b/>
      <sz val="11"/>
      <color theme="1"/>
      <name val="Calibri"/>
      <family val="2"/>
      <scheme val="minor"/>
    </font>
    <font>
      <b/>
      <sz val="14"/>
      <color theme="1"/>
      <name val="Calibri"/>
      <family val="2"/>
      <scheme val="minor"/>
    </font>
    <font>
      <b/>
      <u/>
      <sz val="11"/>
      <color theme="1"/>
      <name val="Calibri"/>
      <family val="2"/>
      <scheme val="minor"/>
    </font>
    <font>
      <sz val="11"/>
      <color rgb="FFFF0000"/>
      <name val="Calibri"/>
      <family val="2"/>
      <scheme val="minor"/>
    </font>
    <font>
      <sz val="9"/>
      <color indexed="81"/>
      <name val="Tahoma"/>
      <family val="2"/>
    </font>
    <font>
      <b/>
      <sz val="9"/>
      <color indexed="81"/>
      <name val="Tahoma"/>
      <family val="2"/>
    </font>
    <font>
      <sz val="11"/>
      <name val="Calibri"/>
      <family val="2"/>
      <scheme val="minor"/>
    </font>
    <font>
      <b/>
      <sz val="36"/>
      <color theme="1"/>
      <name val="Calibri"/>
      <family val="2"/>
      <scheme val="minor"/>
    </font>
    <font>
      <sz val="36"/>
      <color theme="1"/>
      <name val="Calibri"/>
      <family val="2"/>
      <scheme val="minor"/>
    </font>
    <font>
      <b/>
      <i/>
      <sz val="18"/>
      <color theme="1"/>
      <name val="Calibri"/>
      <family val="2"/>
      <scheme val="minor"/>
    </font>
    <font>
      <sz val="11"/>
      <color theme="0" tint="-0.249977111117893"/>
      <name val="Calibri"/>
      <family val="2"/>
      <scheme val="minor"/>
    </font>
    <font>
      <sz val="11"/>
      <color theme="0" tint="-0.34998626667073579"/>
      <name val="Calibri"/>
      <family val="2"/>
      <scheme val="minor"/>
    </font>
    <font>
      <b/>
      <sz val="10"/>
      <name val="Arial"/>
      <family val="2"/>
    </font>
    <font>
      <sz val="10"/>
      <name val="Arial"/>
      <family val="2"/>
    </font>
    <font>
      <b/>
      <sz val="10"/>
      <name val="Arial"/>
      <family val="2"/>
    </font>
    <font>
      <sz val="10"/>
      <name val="Arial"/>
      <family val="2"/>
    </font>
    <font>
      <sz val="8"/>
      <name val="Calibri"/>
      <family val="2"/>
      <scheme val="minor"/>
    </font>
    <font>
      <strike/>
      <sz val="11"/>
      <color theme="1"/>
      <name val="Calibri"/>
      <family val="2"/>
      <scheme val="minor"/>
    </font>
    <font>
      <i/>
      <sz val="11"/>
      <color theme="1"/>
      <name val="Calibri"/>
      <family val="2"/>
      <scheme val="minor"/>
    </font>
  </fonts>
  <fills count="12">
    <fill>
      <patternFill patternType="none"/>
    </fill>
    <fill>
      <patternFill patternType="gray125"/>
    </fill>
    <fill>
      <patternFill patternType="solid">
        <fgColor theme="0" tint="-4.9989318521683403E-2"/>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rgb="FFFFFF00"/>
        <bgColor indexed="64"/>
      </patternFill>
    </fill>
    <fill>
      <patternFill patternType="solid">
        <fgColor theme="0"/>
        <bgColor indexed="64"/>
      </patternFill>
    </fill>
    <fill>
      <patternFill patternType="solid">
        <fgColor indexed="22"/>
      </patternFill>
    </fill>
  </fills>
  <borders count="18">
    <border>
      <left/>
      <right/>
      <top/>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style="medium">
        <color auto="1"/>
      </right>
      <top/>
      <bottom style="medium">
        <color auto="1"/>
      </bottom>
      <diagonal/>
    </border>
    <border>
      <left style="medium">
        <color auto="1"/>
      </left>
      <right/>
      <top/>
      <bottom style="medium">
        <color auto="1"/>
      </bottom>
      <diagonal/>
    </border>
    <border>
      <left style="medium">
        <color auto="1"/>
      </left>
      <right style="medium">
        <color auto="1"/>
      </right>
      <top style="medium">
        <color auto="1"/>
      </top>
      <bottom/>
      <diagonal/>
    </border>
    <border>
      <left/>
      <right/>
      <top style="medium">
        <color auto="1"/>
      </top>
      <bottom/>
      <diagonal/>
    </border>
    <border>
      <left style="medium">
        <color auto="1"/>
      </left>
      <right/>
      <top/>
      <bottom/>
      <diagonal/>
    </border>
    <border>
      <left/>
      <right style="medium">
        <color auto="1"/>
      </right>
      <top/>
      <bottom/>
      <diagonal/>
    </border>
    <border>
      <left/>
      <right/>
      <top/>
      <bottom style="medium">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130">
    <xf numFmtId="0" fontId="0" fillId="0" borderId="0" xfId="0"/>
    <xf numFmtId="0" fontId="1" fillId="5" borderId="1" xfId="0" applyFont="1" applyFill="1" applyBorder="1" applyAlignment="1">
      <alignment wrapText="1"/>
    </xf>
    <xf numFmtId="0" fontId="1" fillId="0" borderId="0" xfId="0" applyFont="1"/>
    <xf numFmtId="0" fontId="1" fillId="4" borderId="7" xfId="0" applyFont="1" applyFill="1" applyBorder="1"/>
    <xf numFmtId="0" fontId="1" fillId="4" borderId="8" xfId="0" applyFont="1" applyFill="1" applyBorder="1"/>
    <xf numFmtId="0" fontId="1" fillId="4" borderId="9" xfId="0" applyFont="1" applyFill="1" applyBorder="1"/>
    <xf numFmtId="0" fontId="0" fillId="2" borderId="1" xfId="0" applyFill="1" applyBorder="1" applyAlignment="1">
      <alignment horizontal="left" vertical="center"/>
    </xf>
    <xf numFmtId="0" fontId="0" fillId="0" borderId="0" xfId="0" applyFill="1"/>
    <xf numFmtId="164" fontId="0" fillId="7" borderId="1" xfId="0" applyNumberFormat="1" applyFill="1" applyBorder="1" applyAlignment="1">
      <alignment horizontal="center" vertical="center"/>
    </xf>
    <xf numFmtId="0" fontId="0" fillId="7" borderId="1" xfId="0" applyFill="1" applyBorder="1" applyAlignment="1">
      <alignment horizontal="center" vertical="center"/>
    </xf>
    <xf numFmtId="164" fontId="0" fillId="7" borderId="10" xfId="0" applyNumberFormat="1" applyFill="1" applyBorder="1" applyAlignment="1">
      <alignment horizontal="center" vertical="center"/>
    </xf>
    <xf numFmtId="0" fontId="0" fillId="8" borderId="1" xfId="0" applyFill="1" applyBorder="1" applyAlignment="1">
      <alignment horizontal="center" vertical="center"/>
    </xf>
    <xf numFmtId="0" fontId="0" fillId="8" borderId="10" xfId="0" applyFill="1" applyBorder="1" applyAlignment="1">
      <alignment horizontal="center" vertical="center"/>
    </xf>
    <xf numFmtId="0" fontId="0" fillId="0" borderId="2" xfId="0" applyBorder="1" applyAlignment="1">
      <alignment horizontal="left" vertical="center" wrapText="1"/>
    </xf>
    <xf numFmtId="0" fontId="0" fillId="0" borderId="0" xfId="0" applyAlignment="1">
      <alignment wrapText="1"/>
    </xf>
    <xf numFmtId="0" fontId="0" fillId="2" borderId="1" xfId="0" applyFill="1" applyBorder="1" applyAlignment="1">
      <alignment horizontal="left" vertical="center" wrapText="1"/>
    </xf>
    <xf numFmtId="0" fontId="1" fillId="5" borderId="4" xfId="0" applyFont="1" applyFill="1" applyBorder="1" applyAlignment="1">
      <alignment vertical="center"/>
    </xf>
    <xf numFmtId="0" fontId="1" fillId="0" borderId="0" xfId="0" applyFont="1" applyFill="1" applyBorder="1" applyAlignment="1">
      <alignment horizontal="left"/>
    </xf>
    <xf numFmtId="0" fontId="0" fillId="0" borderId="2" xfId="0" applyFill="1" applyBorder="1" applyAlignment="1">
      <alignment horizontal="left" vertical="center" wrapText="1"/>
    </xf>
    <xf numFmtId="0" fontId="7" fillId="2" borderId="1" xfId="0" applyFont="1" applyFill="1" applyBorder="1" applyAlignment="1">
      <alignment horizontal="left" vertical="center" wrapText="1"/>
    </xf>
    <xf numFmtId="0" fontId="7" fillId="10" borderId="2" xfId="0" applyFont="1" applyFill="1" applyBorder="1" applyAlignment="1">
      <alignment horizontal="left" vertical="center" wrapText="1"/>
    </xf>
    <xf numFmtId="0" fontId="8" fillId="0" borderId="0" xfId="0" applyFont="1" applyFill="1"/>
    <xf numFmtId="0" fontId="9" fillId="0" borderId="0" xfId="0" applyFont="1" applyFill="1"/>
    <xf numFmtId="2" fontId="1" fillId="0" borderId="0" xfId="0" applyNumberFormat="1" applyFont="1"/>
    <xf numFmtId="2" fontId="0" fillId="0" borderId="0" xfId="0" applyNumberFormat="1"/>
    <xf numFmtId="0" fontId="4" fillId="0" borderId="0" xfId="0" applyFont="1"/>
    <xf numFmtId="0" fontId="7" fillId="0" borderId="0" xfId="0" applyFont="1"/>
    <xf numFmtId="0" fontId="0" fillId="0" borderId="0" xfId="0" applyFont="1"/>
    <xf numFmtId="2" fontId="0" fillId="0" borderId="0" xfId="0" applyNumberFormat="1" applyFont="1"/>
    <xf numFmtId="0" fontId="10" fillId="0" borderId="0" xfId="0" quotePrefix="1" applyFont="1"/>
    <xf numFmtId="0" fontId="7" fillId="0" borderId="2" xfId="0" applyFont="1" applyBorder="1" applyAlignment="1">
      <alignment horizontal="left" vertical="center" wrapText="1"/>
    </xf>
    <xf numFmtId="0" fontId="11" fillId="0" borderId="0" xfId="0" applyFont="1"/>
    <xf numFmtId="0" fontId="12" fillId="0" borderId="0" xfId="0" applyFont="1"/>
    <xf numFmtId="0" fontId="0" fillId="0" borderId="0" xfId="0" applyAlignment="1">
      <alignment vertical="center" wrapText="1"/>
    </xf>
    <xf numFmtId="0" fontId="13" fillId="11" borderId="0" xfId="0" applyFont="1" applyFill="1" applyAlignment="1">
      <alignment horizontal="center"/>
    </xf>
    <xf numFmtId="1" fontId="14" fillId="0" borderId="0" xfId="0" applyNumberFormat="1" applyFont="1"/>
    <xf numFmtId="0" fontId="14" fillId="0" borderId="0" xfId="0" applyFont="1"/>
    <xf numFmtId="0" fontId="13" fillId="11" borderId="0" xfId="0" applyFont="1" applyFill="1" applyAlignment="1">
      <alignment horizontal="left"/>
    </xf>
    <xf numFmtId="1" fontId="14" fillId="0" borderId="0" xfId="0" applyNumberFormat="1" applyFont="1" applyAlignment="1">
      <alignment horizontal="left"/>
    </xf>
    <xf numFmtId="0" fontId="14" fillId="0" borderId="0" xfId="0" applyFont="1" applyAlignment="1">
      <alignment horizontal="left"/>
    </xf>
    <xf numFmtId="2" fontId="13" fillId="11" borderId="0" xfId="0" applyNumberFormat="1" applyFont="1" applyFill="1" applyAlignment="1">
      <alignment horizontal="left"/>
    </xf>
    <xf numFmtId="2" fontId="14" fillId="0" borderId="0" xfId="0" applyNumberFormat="1" applyFont="1" applyAlignment="1">
      <alignment horizontal="left"/>
    </xf>
    <xf numFmtId="2" fontId="13" fillId="11" borderId="0" xfId="0" applyNumberFormat="1" applyFont="1" applyFill="1" applyAlignment="1">
      <alignment horizontal="center"/>
    </xf>
    <xf numFmtId="0" fontId="15" fillId="11" borderId="0" xfId="0" applyFont="1" applyFill="1" applyAlignment="1">
      <alignment horizontal="center"/>
    </xf>
    <xf numFmtId="1" fontId="16" fillId="0" borderId="0" xfId="0" applyNumberFormat="1" applyFont="1"/>
    <xf numFmtId="0" fontId="16" fillId="0" borderId="0" xfId="0" applyFont="1"/>
    <xf numFmtId="2" fontId="15" fillId="11" borderId="0" xfId="0" applyNumberFormat="1" applyFont="1" applyFill="1" applyAlignment="1">
      <alignment horizontal="center"/>
    </xf>
    <xf numFmtId="0" fontId="0" fillId="0" borderId="0" xfId="0" applyAlignment="1">
      <alignment horizontal="left"/>
    </xf>
    <xf numFmtId="2" fontId="0" fillId="0" borderId="0" xfId="0" applyNumberFormat="1" applyAlignment="1">
      <alignment horizontal="left"/>
    </xf>
    <xf numFmtId="2" fontId="0" fillId="7" borderId="1" xfId="0" applyNumberFormat="1" applyFill="1" applyBorder="1" applyAlignment="1">
      <alignment horizontal="center" vertical="center"/>
    </xf>
    <xf numFmtId="0" fontId="16" fillId="0" borderId="0" xfId="0" applyNumberFormat="1" applyFont="1"/>
    <xf numFmtId="0" fontId="0" fillId="0" borderId="0" xfId="0" applyNumberFormat="1"/>
    <xf numFmtId="0" fontId="0" fillId="0" borderId="0" xfId="0" applyAlignment="1">
      <alignment horizontal="right"/>
    </xf>
    <xf numFmtId="0" fontId="16" fillId="0" borderId="0" xfId="0" applyFont="1" applyAlignment="1">
      <alignment horizontal="right"/>
    </xf>
    <xf numFmtId="0" fontId="14" fillId="0" borderId="0" xfId="0" applyFont="1" applyAlignment="1">
      <alignment horizontal="right"/>
    </xf>
    <xf numFmtId="0" fontId="14" fillId="0" borderId="0" xfId="0" applyNumberFormat="1" applyFont="1" applyAlignment="1">
      <alignment horizontal="left"/>
    </xf>
    <xf numFmtId="1" fontId="16" fillId="9" borderId="0" xfId="0" applyNumberFormat="1" applyFont="1" applyFill="1"/>
    <xf numFmtId="0" fontId="16" fillId="9" borderId="0" xfId="0" applyFont="1" applyFill="1"/>
    <xf numFmtId="0" fontId="16" fillId="9" borderId="0" xfId="0" applyNumberFormat="1" applyFont="1" applyFill="1"/>
    <xf numFmtId="0" fontId="14" fillId="9" borderId="0" xfId="0" applyFont="1" applyFill="1"/>
    <xf numFmtId="0" fontId="18" fillId="0" borderId="0" xfId="0" applyFont="1"/>
    <xf numFmtId="0" fontId="19" fillId="0" borderId="0" xfId="0" applyFont="1" applyAlignment="1">
      <alignment vertical="center" wrapText="1"/>
    </xf>
    <xf numFmtId="0" fontId="19" fillId="0" borderId="0" xfId="0" applyFont="1"/>
    <xf numFmtId="0" fontId="19" fillId="0" borderId="0" xfId="0" applyFont="1" applyAlignment="1">
      <alignment horizontal="left" vertical="center" wrapText="1"/>
    </xf>
    <xf numFmtId="0" fontId="4" fillId="0" borderId="0" xfId="0" applyFont="1"/>
    <xf numFmtId="0" fontId="1" fillId="3" borderId="1" xfId="0" applyFont="1" applyFill="1" applyBorder="1" applyAlignment="1">
      <alignment wrapText="1"/>
    </xf>
    <xf numFmtId="0" fontId="1" fillId="3" borderId="10" xfId="0" applyFont="1" applyFill="1" applyBorder="1" applyAlignment="1">
      <alignment wrapText="1"/>
    </xf>
    <xf numFmtId="0" fontId="1" fillId="5" borderId="1" xfId="0" applyFont="1" applyFill="1" applyBorder="1"/>
    <xf numFmtId="0" fontId="1" fillId="5" borderId="10" xfId="0" applyFont="1" applyFill="1" applyBorder="1"/>
    <xf numFmtId="0" fontId="1" fillId="3" borderId="15" xfId="0" applyFont="1" applyFill="1" applyBorder="1" applyAlignment="1">
      <alignment wrapText="1"/>
    </xf>
    <xf numFmtId="164" fontId="0" fillId="7" borderId="15" xfId="0" applyNumberFormat="1" applyFill="1" applyBorder="1" applyAlignment="1">
      <alignment horizontal="center" vertical="center"/>
    </xf>
    <xf numFmtId="0" fontId="0" fillId="7" borderId="15" xfId="0" applyFill="1" applyBorder="1" applyAlignment="1">
      <alignment horizontal="center" vertical="center"/>
    </xf>
    <xf numFmtId="0" fontId="1" fillId="5" borderId="15" xfId="0" applyFont="1" applyFill="1" applyBorder="1" applyAlignment="1">
      <alignment wrapText="1"/>
    </xf>
    <xf numFmtId="0" fontId="1" fillId="3" borderId="15" xfId="0" applyFont="1" applyFill="1" applyBorder="1" applyAlignment="1">
      <alignment horizontal="center" vertical="center"/>
    </xf>
    <xf numFmtId="0" fontId="1" fillId="5" borderId="15" xfId="0" applyFont="1" applyFill="1" applyBorder="1"/>
    <xf numFmtId="164" fontId="0" fillId="7" borderId="16" xfId="0" applyNumberFormat="1" applyFill="1" applyBorder="1" applyAlignment="1">
      <alignment horizontal="center" vertical="center"/>
    </xf>
    <xf numFmtId="164" fontId="0" fillId="7" borderId="17" xfId="0" applyNumberFormat="1" applyFill="1" applyBorder="1" applyAlignment="1">
      <alignment horizontal="center" vertical="center"/>
    </xf>
    <xf numFmtId="0" fontId="1" fillId="5" borderId="4" xfId="0" applyFont="1" applyFill="1" applyBorder="1"/>
    <xf numFmtId="0" fontId="0" fillId="8" borderId="2" xfId="0" applyFill="1" applyBorder="1" applyAlignment="1">
      <alignment horizontal="center" vertical="center"/>
    </xf>
    <xf numFmtId="0" fontId="0" fillId="7" borderId="13" xfId="0" applyFill="1" applyBorder="1" applyAlignment="1">
      <alignment horizontal="center" vertical="center"/>
    </xf>
    <xf numFmtId="14" fontId="0" fillId="7" borderId="13" xfId="0" applyNumberFormat="1" applyFill="1" applyBorder="1" applyAlignment="1">
      <alignment horizontal="center" vertical="center"/>
    </xf>
    <xf numFmtId="0" fontId="0" fillId="8" borderId="1" xfId="0" applyNumberFormat="1" applyFill="1" applyBorder="1" applyAlignment="1">
      <alignment horizontal="center" vertical="center"/>
    </xf>
    <xf numFmtId="0" fontId="0" fillId="8" borderId="8" xfId="0" applyNumberFormat="1" applyFill="1" applyBorder="1" applyAlignment="1">
      <alignment horizontal="center" vertical="center"/>
    </xf>
    <xf numFmtId="0" fontId="0" fillId="8" borderId="10" xfId="0" applyNumberFormat="1" applyFill="1" applyBorder="1" applyAlignment="1">
      <alignment horizontal="center" vertical="center"/>
    </xf>
    <xf numFmtId="2" fontId="7" fillId="8" borderId="15" xfId="0" applyNumberFormat="1" applyFont="1" applyFill="1" applyBorder="1" applyAlignment="1">
      <alignment horizontal="center" vertical="center"/>
    </xf>
    <xf numFmtId="0" fontId="1" fillId="3" borderId="2" xfId="0" applyFont="1" applyFill="1" applyBorder="1" applyAlignment="1">
      <alignment vertical="center"/>
    </xf>
    <xf numFmtId="0" fontId="1" fillId="3" borderId="3" xfId="0" applyFont="1" applyFill="1" applyBorder="1" applyAlignment="1">
      <alignment vertical="center"/>
    </xf>
    <xf numFmtId="0" fontId="1" fillId="5" borderId="8" xfId="0" applyFont="1" applyFill="1" applyBorder="1"/>
    <xf numFmtId="0" fontId="0" fillId="8" borderId="8" xfId="0" applyFill="1" applyBorder="1" applyAlignment="1">
      <alignment horizontal="center" vertical="center"/>
    </xf>
    <xf numFmtId="0" fontId="1" fillId="6" borderId="5" xfId="0" applyFont="1" applyFill="1" applyBorder="1" applyAlignment="1">
      <alignment horizontal="left"/>
    </xf>
    <xf numFmtId="0" fontId="1" fillId="6" borderId="11" xfId="0" applyFont="1" applyFill="1" applyBorder="1" applyAlignment="1">
      <alignment horizontal="left"/>
    </xf>
    <xf numFmtId="0" fontId="1" fillId="6" borderId="6" xfId="0" applyFont="1" applyFill="1" applyBorder="1" applyAlignment="1">
      <alignment horizontal="left"/>
    </xf>
    <xf numFmtId="0" fontId="1" fillId="6" borderId="12" xfId="0" applyFont="1" applyFill="1" applyBorder="1" applyAlignment="1">
      <alignment horizontal="left"/>
    </xf>
    <xf numFmtId="0" fontId="1" fillId="6" borderId="0" xfId="0" applyFont="1" applyFill="1" applyBorder="1" applyAlignment="1">
      <alignment horizontal="left"/>
    </xf>
    <xf numFmtId="0" fontId="1" fillId="6" borderId="13" xfId="0" applyFont="1" applyFill="1" applyBorder="1" applyAlignment="1">
      <alignment horizontal="left"/>
    </xf>
    <xf numFmtId="0" fontId="1" fillId="6" borderId="9" xfId="0" applyFont="1" applyFill="1" applyBorder="1" applyAlignment="1">
      <alignment horizontal="left"/>
    </xf>
    <xf numFmtId="0" fontId="1" fillId="6" borderId="14" xfId="0" applyFont="1" applyFill="1" applyBorder="1" applyAlignment="1">
      <alignment horizontal="left"/>
    </xf>
    <xf numFmtId="0" fontId="1" fillId="6" borderId="7" xfId="0" applyFont="1" applyFill="1" applyBorder="1" applyAlignment="1">
      <alignment horizontal="left"/>
    </xf>
    <xf numFmtId="0" fontId="19" fillId="0" borderId="0" xfId="0" applyFont="1" applyAlignment="1">
      <alignment horizontal="left" wrapText="1"/>
    </xf>
    <xf numFmtId="0" fontId="0" fillId="2" borderId="1" xfId="0" applyFill="1" applyBorder="1" applyAlignment="1">
      <alignment horizontal="center"/>
    </xf>
    <xf numFmtId="2" fontId="7" fillId="2" borderId="1" xfId="0" applyNumberFormat="1" applyFont="1" applyFill="1" applyBorder="1" applyAlignment="1">
      <alignment horizontal="center"/>
    </xf>
    <xf numFmtId="0" fontId="1" fillId="5" borderId="1" xfId="0" applyFont="1" applyFill="1" applyBorder="1" applyAlignment="1">
      <alignment horizontal="left" vertical="center"/>
    </xf>
    <xf numFmtId="0" fontId="2" fillId="4" borderId="2" xfId="0" applyFont="1" applyFill="1" applyBorder="1" applyAlignment="1">
      <alignment horizontal="center"/>
    </xf>
    <xf numFmtId="0" fontId="2" fillId="4" borderId="3" xfId="0" applyFont="1" applyFill="1" applyBorder="1" applyAlignment="1">
      <alignment horizontal="center"/>
    </xf>
    <xf numFmtId="0" fontId="2" fillId="4" borderId="4" xfId="0" applyFont="1" applyFill="1" applyBorder="1" applyAlignment="1">
      <alignment horizontal="center"/>
    </xf>
    <xf numFmtId="0" fontId="1" fillId="3" borderId="2"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4" xfId="0" applyFont="1" applyFill="1" applyBorder="1" applyAlignment="1">
      <alignment horizontal="center" vertical="center"/>
    </xf>
    <xf numFmtId="0" fontId="1" fillId="5" borderId="1" xfId="0" applyFont="1" applyFill="1" applyBorder="1" applyAlignment="1">
      <alignment horizontal="left" vertical="center" wrapText="1"/>
    </xf>
    <xf numFmtId="14" fontId="0" fillId="2" borderId="1" xfId="0" applyNumberFormat="1" applyFill="1" applyBorder="1" applyAlignment="1">
      <alignment horizontal="center"/>
    </xf>
    <xf numFmtId="0" fontId="1" fillId="5" borderId="15" xfId="0" applyFont="1" applyFill="1" applyBorder="1" applyAlignment="1">
      <alignment horizontal="left" vertical="center"/>
    </xf>
    <xf numFmtId="0" fontId="2" fillId="4" borderId="15" xfId="0" applyFont="1" applyFill="1" applyBorder="1" applyAlignment="1">
      <alignment horizontal="center" vertical="center"/>
    </xf>
    <xf numFmtId="14" fontId="0" fillId="2" borderId="15" xfId="0" applyNumberFormat="1" applyFill="1" applyBorder="1" applyAlignment="1">
      <alignment horizontal="center" wrapText="1"/>
    </xf>
    <xf numFmtId="0" fontId="0" fillId="2" borderId="15" xfId="0" applyFill="1" applyBorder="1" applyAlignment="1">
      <alignment horizontal="center" wrapText="1"/>
    </xf>
    <xf numFmtId="0" fontId="1" fillId="5" borderId="15" xfId="0" applyFont="1" applyFill="1" applyBorder="1" applyAlignment="1">
      <alignment horizontal="left" vertical="center" wrapText="1"/>
    </xf>
    <xf numFmtId="0" fontId="1" fillId="3" borderId="15" xfId="0" applyFont="1" applyFill="1" applyBorder="1" applyAlignment="1">
      <alignment horizontal="center" vertical="center"/>
    </xf>
    <xf numFmtId="0" fontId="0" fillId="2" borderId="15" xfId="0" applyFill="1" applyBorder="1" applyAlignment="1">
      <alignment horizontal="center"/>
    </xf>
    <xf numFmtId="0" fontId="0" fillId="2" borderId="2" xfId="0" applyFill="1" applyBorder="1" applyAlignment="1">
      <alignment horizontal="center"/>
    </xf>
    <xf numFmtId="0" fontId="0" fillId="2" borderId="3" xfId="0" applyFill="1" applyBorder="1" applyAlignment="1">
      <alignment horizontal="center"/>
    </xf>
    <xf numFmtId="0" fontId="0" fillId="2" borderId="4" xfId="0" applyFill="1" applyBorder="1" applyAlignment="1">
      <alignment horizontal="center"/>
    </xf>
    <xf numFmtId="0" fontId="2" fillId="4" borderId="5" xfId="0" applyFont="1" applyFill="1" applyBorder="1" applyAlignment="1">
      <alignment horizontal="center"/>
    </xf>
    <xf numFmtId="0" fontId="2" fillId="4" borderId="11" xfId="0" applyFont="1" applyFill="1" applyBorder="1" applyAlignment="1">
      <alignment horizontal="center"/>
    </xf>
    <xf numFmtId="0" fontId="2" fillId="4" borderId="6" xfId="0" applyFont="1" applyFill="1" applyBorder="1" applyAlignment="1">
      <alignment horizontal="center"/>
    </xf>
    <xf numFmtId="0" fontId="1" fillId="3" borderId="9" xfId="0" applyFont="1" applyFill="1" applyBorder="1" applyAlignment="1">
      <alignment horizontal="center" vertical="center"/>
    </xf>
    <xf numFmtId="0" fontId="1" fillId="3" borderId="14" xfId="0" applyFont="1" applyFill="1" applyBorder="1" applyAlignment="1">
      <alignment horizontal="center" vertical="center"/>
    </xf>
    <xf numFmtId="0" fontId="1" fillId="3" borderId="7" xfId="0" applyFont="1" applyFill="1" applyBorder="1" applyAlignment="1">
      <alignment horizontal="center" vertical="center"/>
    </xf>
    <xf numFmtId="14" fontId="0" fillId="2" borderId="2" xfId="0" applyNumberFormat="1" applyFill="1" applyBorder="1" applyAlignment="1">
      <alignment horizontal="center"/>
    </xf>
    <xf numFmtId="2" fontId="0" fillId="2" borderId="1" xfId="0" applyNumberFormat="1" applyFill="1" applyBorder="1" applyAlignment="1">
      <alignment horizontal="center"/>
    </xf>
    <xf numFmtId="14" fontId="0" fillId="2" borderId="3" xfId="0" applyNumberFormat="1" applyFill="1" applyBorder="1" applyAlignment="1">
      <alignment horizontal="center"/>
    </xf>
    <xf numFmtId="14" fontId="0" fillId="2" borderId="4" xfId="0" applyNumberFormat="1" applyFill="1" applyBorder="1" applyAlignment="1">
      <alignment horizontal="center"/>
    </xf>
  </cellXfs>
  <cellStyles count="1">
    <cellStyle name="Normal" xfId="0" builtinId="0"/>
  </cellStyles>
  <dxfs count="552">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0" formatCode="General"/>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ont>
        <color theme="0" tint="-0.24994659260841701"/>
      </font>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ont>
        <color theme="0" tint="-0.24994659260841701"/>
      </font>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0" formatCode="General"/>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0" formatCode="General"/>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left/>
        <right style="medium">
          <color auto="1"/>
        </right>
        <top style="medium">
          <color auto="1"/>
        </top>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ont>
        <color theme="0" tint="-0.24994659260841701"/>
      </font>
    </dxf>
    <dxf>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indexed="64"/>
        </left>
        <right style="medium">
          <color indexed="64"/>
        </right>
        <top style="medium">
          <color indexed="64"/>
        </top>
        <bottom style="medium">
          <color indexed="64"/>
        </bottom>
        <vertical style="medium">
          <color indexed="64"/>
        </vertical>
        <horizontal style="medium">
          <color indexed="64"/>
        </horizontal>
      </border>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indexed="64"/>
        </left>
        <right style="medium">
          <color indexed="64"/>
        </right>
        <top style="medium">
          <color indexed="64"/>
        </top>
        <bottom style="medium">
          <color indexed="64"/>
        </bottom>
        <vertical style="medium">
          <color indexed="64"/>
        </vertical>
        <horizontal style="medium">
          <color indexed="64"/>
        </horizontal>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indexed="64"/>
        </left>
        <right style="medium">
          <color indexed="64"/>
        </right>
        <top style="medium">
          <color indexed="64"/>
        </top>
        <bottom style="medium">
          <color indexed="64"/>
        </bottom>
        <vertical style="medium">
          <color indexed="64"/>
        </vertical>
        <horizontal style="medium">
          <color indexed="64"/>
        </horizontal>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indexed="64"/>
        </left>
        <right style="medium">
          <color indexed="64"/>
        </right>
        <top style="medium">
          <color indexed="64"/>
        </top>
        <bottom style="medium">
          <color indexed="64"/>
        </bottom>
        <vertical style="medium">
          <color indexed="64"/>
        </vertical>
        <horizontal style="medium">
          <color indexed="64"/>
        </horizontal>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indexed="64"/>
        </left>
        <right style="medium">
          <color indexed="64"/>
        </right>
        <top style="medium">
          <color indexed="64"/>
        </top>
        <bottom style="medium">
          <color indexed="64"/>
        </bottom>
        <vertical style="medium">
          <color indexed="64"/>
        </vertical>
        <horizontal style="medium">
          <color indexed="64"/>
        </horizontal>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indexed="64"/>
        </left>
        <right style="medium">
          <color indexed="64"/>
        </right>
        <top style="medium">
          <color indexed="64"/>
        </top>
        <bottom style="medium">
          <color indexed="64"/>
        </bottom>
        <vertical style="medium">
          <color indexed="64"/>
        </vertical>
        <horizontal style="medium">
          <color indexed="64"/>
        </horizontal>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indexed="64"/>
        </left>
        <right style="medium">
          <color indexed="64"/>
        </right>
        <top style="medium">
          <color indexed="64"/>
        </top>
        <bottom style="medium">
          <color indexed="64"/>
        </bottom>
        <vertical style="medium">
          <color indexed="64"/>
        </vertical>
        <horizontal style="medium">
          <color indexed="64"/>
        </horizontal>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indexed="64"/>
        </left>
        <right style="medium">
          <color indexed="64"/>
        </right>
        <top style="medium">
          <color indexed="64"/>
        </top>
        <bottom style="medium">
          <color indexed="64"/>
        </bottom>
        <vertical style="medium">
          <color indexed="64"/>
        </vertical>
        <horizontal style="medium">
          <color indexed="64"/>
        </horizontal>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indexed="64"/>
        </left>
        <right style="medium">
          <color indexed="64"/>
        </right>
        <top style="medium">
          <color indexed="64"/>
        </top>
        <bottom style="medium">
          <color indexed="64"/>
        </bottom>
        <vertical style="medium">
          <color indexed="64"/>
        </vertical>
        <horizontal style="medium">
          <color indexed="64"/>
        </horizontal>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indexed="64"/>
        </left>
        <right style="medium">
          <color indexed="64"/>
        </right>
        <top style="medium">
          <color indexed="64"/>
        </top>
        <bottom style="medium">
          <color indexed="64"/>
        </bottom>
        <vertical style="medium">
          <color indexed="64"/>
        </vertical>
        <horizontal style="medium">
          <color indexed="64"/>
        </horizontal>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left/>
        <right style="medium">
          <color indexed="64"/>
        </right>
        <top style="medium">
          <color indexed="64"/>
        </top>
        <bottom style="medium">
          <color indexed="64"/>
        </bottom>
        <vertical style="medium">
          <color indexed="64"/>
        </vertical>
        <horizontal style="medium">
          <color indexed="64"/>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left style="medium">
          <color indexed="64"/>
        </left>
        <right style="medium">
          <color indexed="64"/>
        </right>
        <top/>
        <bottom/>
        <vertical style="medium">
          <color indexed="64"/>
        </vertical>
        <horizontal style="medium">
          <color indexed="64"/>
        </horizontal>
      </border>
    </dxf>
    <dxf>
      <font>
        <color theme="0" tint="-0.24994659260841701"/>
      </font>
    </dxf>
    <dxf>
      <font>
        <color theme="0" tint="-0.24994659260841701"/>
      </font>
    </dxf>
    <dxf>
      <font>
        <color theme="0" tint="-0.24994659260841701"/>
      </font>
    </dxf>
    <dxf>
      <numFmt numFmtId="0" formatCode="General"/>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0" formatCode="General"/>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0" formatCode="General"/>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0" formatCode="General"/>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0" formatCode="General"/>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0" formatCode="General"/>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0" formatCode="General"/>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ont>
        <strike val="0"/>
        <outline val="0"/>
        <shadow val="0"/>
        <u val="none"/>
        <vertAlign val="baseline"/>
        <sz val="11"/>
        <color auto="1"/>
        <name val="Calibri"/>
        <scheme val="minor"/>
      </font>
      <numFmt numFmtId="2" formatCode="0.00"/>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border>
    </dxf>
    <dxf>
      <font>
        <strike val="0"/>
        <outline val="0"/>
        <shadow val="0"/>
        <u val="none"/>
        <vertAlign val="baseline"/>
        <sz val="11"/>
        <color auto="1"/>
        <name val="Calibri"/>
        <scheme val="minor"/>
      </font>
      <numFmt numFmtId="2" formatCode="0.00"/>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border>
    </dxf>
    <dxf>
      <font>
        <strike val="0"/>
        <outline val="0"/>
        <shadow val="0"/>
        <u val="none"/>
        <vertAlign val="baseline"/>
        <sz val="11"/>
        <color auto="1"/>
        <name val="Calibri"/>
        <scheme val="minor"/>
      </font>
      <numFmt numFmtId="2" formatCode="0.00"/>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border>
    </dxf>
    <dxf>
      <font>
        <b val="0"/>
        <i val="0"/>
        <strike val="0"/>
        <condense val="0"/>
        <extend val="0"/>
        <outline val="0"/>
        <shadow val="0"/>
        <u val="none"/>
        <vertAlign val="baseline"/>
        <sz val="11"/>
        <color auto="1"/>
        <name val="Calibri"/>
        <scheme val="minor"/>
      </font>
      <numFmt numFmtId="2" formatCode="0.00"/>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border>
    </dxf>
    <dxf>
      <font>
        <strike val="0"/>
        <outline val="0"/>
        <shadow val="0"/>
        <u val="none"/>
        <vertAlign val="baseline"/>
        <sz val="11"/>
        <color auto="1"/>
        <name val="Calibri"/>
        <scheme val="minor"/>
      </font>
      <numFmt numFmtId="2" formatCode="0.00"/>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border>
    </dxf>
    <dxf>
      <font>
        <strike val="0"/>
        <outline val="0"/>
        <shadow val="0"/>
        <u val="none"/>
        <vertAlign val="baseline"/>
        <sz val="11"/>
        <color auto="1"/>
        <name val="Calibri"/>
        <scheme val="minor"/>
      </font>
      <numFmt numFmtId="2" formatCode="0.00"/>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border>
    </dxf>
    <dxf>
      <font>
        <strike val="0"/>
        <outline val="0"/>
        <shadow val="0"/>
        <u val="none"/>
        <vertAlign val="baseline"/>
        <sz val="11"/>
        <color auto="1"/>
        <name val="Calibri"/>
        <scheme val="minor"/>
      </font>
      <numFmt numFmtId="2" formatCode="0.00"/>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border>
    </dxf>
    <dxf>
      <font>
        <strike val="0"/>
        <outline val="0"/>
        <shadow val="0"/>
        <u val="none"/>
        <vertAlign val="baseline"/>
        <sz val="11"/>
        <color auto="1"/>
        <name val="Calibri"/>
        <scheme val="minor"/>
      </font>
      <numFmt numFmtId="2" formatCode="0.00"/>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top/>
        <bottom style="medium">
          <color auto="1"/>
        </bottom>
      </border>
    </dxf>
    <dxf>
      <font>
        <strike val="0"/>
        <outline val="0"/>
        <shadow val="0"/>
        <u val="none"/>
        <vertAlign val="baseline"/>
        <sz val="11"/>
        <color auto="1"/>
        <name val="Calibri"/>
        <scheme val="minor"/>
      </font>
      <numFmt numFmtId="2" formatCode="0.00"/>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style="medium">
          <color auto="1"/>
        </bottom>
      </border>
    </dxf>
    <dxf>
      <font>
        <strike val="0"/>
        <outline val="0"/>
        <shadow val="0"/>
        <u val="none"/>
        <vertAlign val="baseline"/>
        <sz val="11"/>
        <color auto="1"/>
        <name val="Calibri"/>
        <scheme val="minor"/>
      </font>
      <numFmt numFmtId="2" formatCode="0.00"/>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style="medium">
          <color auto="1"/>
        </bottom>
      </border>
    </dxf>
    <dxf>
      <font>
        <strike val="0"/>
        <outline val="0"/>
        <shadow val="0"/>
        <u val="none"/>
        <vertAlign val="baseline"/>
        <sz val="11"/>
        <color auto="1"/>
        <name val="Calibri"/>
        <scheme val="minor"/>
      </font>
      <numFmt numFmtId="2" formatCode="0.00"/>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style="medium">
          <color auto="1"/>
        </bottom>
      </border>
    </dxf>
    <dxf>
      <font>
        <strike val="0"/>
        <outline val="0"/>
        <shadow val="0"/>
        <u val="none"/>
        <vertAlign val="baseline"/>
        <sz val="11"/>
        <color auto="1"/>
        <name val="Calibri"/>
        <scheme val="minor"/>
      </font>
      <numFmt numFmtId="2" formatCode="0.00"/>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style="medium">
          <color auto="1"/>
        </bottom>
      </border>
    </dxf>
    <dxf>
      <font>
        <strike val="0"/>
        <outline val="0"/>
        <shadow val="0"/>
        <u val="none"/>
        <vertAlign val="baseline"/>
        <sz val="11"/>
        <color auto="1"/>
        <name val="Calibri"/>
        <scheme val="minor"/>
      </font>
      <numFmt numFmtId="2" formatCode="0.00"/>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style="medium">
          <color auto="1"/>
        </bottom>
      </border>
    </dxf>
    <dxf>
      <font>
        <strike val="0"/>
        <outline val="0"/>
        <shadow val="0"/>
        <u val="none"/>
        <vertAlign val="baseline"/>
        <sz val="11"/>
        <color auto="1"/>
        <name val="Calibri"/>
        <scheme val="minor"/>
      </font>
      <numFmt numFmtId="2" formatCode="0.00"/>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style="medium">
          <color auto="1"/>
        </bottom>
      </border>
    </dxf>
    <dxf>
      <font>
        <strike val="0"/>
        <outline val="0"/>
        <shadow val="0"/>
        <u val="none"/>
        <vertAlign val="baseline"/>
        <sz val="11"/>
        <color auto="1"/>
        <name val="Calibri"/>
        <scheme val="minor"/>
      </font>
      <numFmt numFmtId="2" formatCode="0.00"/>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style="medium">
          <color auto="1"/>
        </bottom>
      </border>
    </dxf>
    <dxf>
      <font>
        <strike val="0"/>
        <outline val="0"/>
        <shadow val="0"/>
        <u val="none"/>
        <vertAlign val="baseline"/>
        <sz val="11"/>
        <color auto="1"/>
        <name val="Calibri"/>
        <scheme val="minor"/>
      </font>
      <numFmt numFmtId="2" formatCode="0.00"/>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style="medium">
          <color auto="1"/>
        </bottom>
      </border>
    </dxf>
    <dxf>
      <font>
        <strike val="0"/>
        <outline val="0"/>
        <shadow val="0"/>
        <u val="none"/>
        <vertAlign val="baseline"/>
        <sz val="11"/>
        <color auto="1"/>
        <name val="Calibri"/>
        <scheme val="minor"/>
      </font>
      <numFmt numFmtId="2" formatCode="0.00"/>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4" formatCode="d/mm/yy;@"/>
      <border diagonalUp="0" diagonalDown="0" outline="0">
        <left style="thin">
          <color indexed="64"/>
        </left>
        <right style="thin">
          <color indexed="64"/>
        </right>
        <top/>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4" formatCode="d/mm/yy;@"/>
      <border diagonalUp="0" diagonalDown="0" outline="0">
        <left style="thin">
          <color indexed="64"/>
        </left>
        <right style="thin">
          <color indexed="64"/>
        </right>
        <top/>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4" formatCode="d/mm/yy;@"/>
      <border diagonalUp="0" diagonalDown="0" outline="0">
        <left style="thin">
          <color indexed="64"/>
        </left>
        <right style="thin">
          <color indexed="64"/>
        </right>
        <top/>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4" formatCode="d/mm/yy;@"/>
      <border diagonalUp="0" diagonalDown="0" outline="0">
        <left style="thin">
          <color indexed="64"/>
        </left>
        <right style="thin">
          <color indexed="64"/>
        </right>
        <top/>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4" formatCode="d/mm/yy;@"/>
      <border diagonalUp="0" diagonalDown="0" outline="0">
        <left style="thin">
          <color indexed="64"/>
        </left>
        <right style="thin">
          <color indexed="64"/>
        </right>
        <top/>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4" formatCode="d/mm/yy;@"/>
      <border diagonalUp="0" diagonalDown="0" outline="0">
        <left style="thin">
          <color indexed="64"/>
        </left>
        <right style="thin">
          <color indexed="64"/>
        </right>
        <top/>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left style="thin">
          <color indexed="64"/>
        </left>
        <right style="thin">
          <color indexed="64"/>
        </right>
        <top/>
        <bottom/>
        <vertical style="thin">
          <color indexed="64"/>
        </vertical>
        <horizontal style="thin">
          <color indexed="64"/>
        </horizontal>
      </border>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ont>
        <color theme="0" tint="-0.24994659260841701"/>
      </font>
    </dxf>
    <dxf>
      <alignment horizontal="left" vertical="center" textRotation="0" wrapText="0" indent="0" justifyLastLine="0" shrinkToFit="0" readingOrder="0"/>
      <border diagonalUp="0" diagonalDown="0" outline="0">
        <left style="medium">
          <color auto="1"/>
        </left>
        <right/>
        <top style="medium">
          <color auto="1"/>
        </top>
        <bottom style="medium">
          <color auto="1"/>
        </bottom>
      </border>
    </dxf>
    <dxf>
      <fill>
        <patternFill patternType="solid">
          <fgColor indexed="64"/>
          <bgColor theme="0" tint="-4.9989318521683403E-2"/>
        </patternFill>
      </fill>
      <alignment horizontal="left"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34998626667073579"/>
        </patternFill>
      </fill>
      <border diagonalUp="0" diagonalDown="0" outline="0">
        <left style="medium">
          <color auto="1"/>
        </left>
        <right style="medium">
          <color auto="1"/>
        </right>
        <top/>
        <bottom/>
      </border>
    </dxf>
    <dxf>
      <font>
        <i/>
      </font>
      <alignment horizontal="general" vertical="bottom" textRotation="0" wrapText="0" indent="0" justifyLastLine="0" shrinkToFit="0" readingOrder="0"/>
    </dxf>
    <dxf>
      <alignment horizontal="left" vertical="center" textRotation="0" wrapText="1" indent="0" justifyLastLine="0" shrinkToFit="0" readingOrder="0"/>
      <border diagonalUp="0" diagonalDown="0" outline="0">
        <left style="medium">
          <color auto="1"/>
        </left>
        <right/>
        <top style="medium">
          <color auto="1"/>
        </top>
        <bottom style="medium">
          <color auto="1"/>
        </bottom>
      </border>
    </dxf>
    <dxf>
      <fill>
        <patternFill patternType="solid">
          <fgColor indexed="64"/>
          <bgColor theme="0" tint="-4.9989318521683403E-2"/>
        </patternFill>
      </fill>
      <alignment horizontal="left" vertical="center" textRotation="0" wrapText="1" indent="0" justifyLastLine="0" shrinkToFit="0" readingOrder="0"/>
      <border diagonalUp="0" diagonalDown="0" outline="0">
        <left style="medium">
          <color auto="1"/>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general" vertical="center" textRotation="0" wrapText="0" indent="0" justifyLastLine="0" shrinkToFit="0" readingOrder="0"/>
      <border diagonalUp="0" diagonalDown="0" outline="0">
        <left/>
        <right style="medium">
          <color auto="1"/>
        </right>
        <top style="medium">
          <color auto="1"/>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34998626667073579"/>
        </patternFill>
      </fill>
      <border diagonalUp="0" diagonalDown="0" outline="0">
        <left style="medium">
          <color auto="1"/>
        </left>
        <right style="medium">
          <color auto="1"/>
        </right>
        <top/>
        <bottom/>
      </border>
    </dxf>
    <dxf>
      <fill>
        <patternFill>
          <bgColor theme="0" tint="-4.9989318521683403E-2"/>
        </patternFill>
      </fill>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14996795556505021"/>
        </patternFill>
      </fill>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34998626667073579"/>
        </patternFill>
      </fill>
      <border>
        <left style="medium">
          <color auto="1"/>
        </left>
        <right style="medium">
          <color auto="1"/>
        </right>
        <top style="medium">
          <color auto="1"/>
        </top>
        <bottom style="medium">
          <color auto="1"/>
        </bottom>
        <vertical style="medium">
          <color auto="1"/>
        </vertical>
        <horizontal style="medium">
          <color auto="1"/>
        </horizontal>
      </border>
    </dxf>
    <dxf>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14996795556505021"/>
        </patternFill>
      </fill>
      <border>
        <left style="medium">
          <color auto="1"/>
        </left>
        <right style="medium">
          <color auto="1"/>
        </right>
        <top style="medium">
          <color auto="1"/>
        </top>
        <bottom style="medium">
          <color auto="1"/>
        </bottom>
        <vertical style="medium">
          <color auto="1"/>
        </vertical>
        <horizontal style="medium">
          <color auto="1"/>
        </horizontal>
      </border>
    </dxf>
    <dxf>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24994659260841701"/>
        </patternFill>
      </fill>
      <border>
        <left style="medium">
          <color auto="1"/>
        </left>
        <right style="medium">
          <color auto="1"/>
        </right>
        <top style="medium">
          <color auto="1"/>
        </top>
        <bottom style="medium">
          <color auto="1"/>
        </bottom>
        <vertical style="medium">
          <color auto="1"/>
        </vertical>
        <horizontal style="medium">
          <color auto="1"/>
        </horizontal>
      </border>
    </dxf>
    <dxf>
      <border>
        <left style="medium">
          <color auto="1"/>
        </left>
        <right style="medium">
          <color auto="1"/>
        </right>
        <top style="medium">
          <color auto="1"/>
        </top>
        <bottom style="medium">
          <color auto="1"/>
        </bottom>
        <vertical style="medium">
          <color auto="1"/>
        </vertical>
        <horizontal style="medium">
          <color auto="1"/>
        </horizontal>
      </border>
    </dxf>
  </dxfs>
  <tableStyles count="3" defaultTableStyle="TableStyleMedium2" defaultPivotStyle="PivotStyleLight16">
    <tableStyle name="Table Style 1" pivot="0" count="2" xr9:uid="{00000000-0011-0000-FFFF-FFFF00000000}">
      <tableStyleElement type="wholeTable" dxfId="551"/>
      <tableStyleElement type="firstColumn" dxfId="550"/>
    </tableStyle>
    <tableStyle name="Table Style 2" pivot="0" count="2" xr9:uid="{00000000-0011-0000-FFFF-FFFF01000000}">
      <tableStyleElement type="wholeTable" dxfId="549"/>
      <tableStyleElement type="firstColumn" dxfId="548"/>
    </tableStyle>
    <tableStyle name="Table Style 3" pivot="0" count="4" xr9:uid="{00000000-0011-0000-FFFF-FFFF02000000}">
      <tableStyleElement type="wholeTable" dxfId="547"/>
      <tableStyleElement type="headerRow" dxfId="546"/>
      <tableStyleElement type="firstColumn" dxfId="545"/>
      <tableStyleElement type="secondColumnStripe" dxfId="544"/>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 Id="rId30"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0</xdr:col>
      <xdr:colOff>600075</xdr:colOff>
      <xdr:row>1</xdr:row>
      <xdr:rowOff>0</xdr:rowOff>
    </xdr:from>
    <xdr:to>
      <xdr:col>20</xdr:col>
      <xdr:colOff>28575</xdr:colOff>
      <xdr:row>95</xdr:row>
      <xdr:rowOff>52917</xdr:rowOff>
    </xdr:to>
    <xdr:sp macro="" textlink="">
      <xdr:nvSpPr>
        <xdr:cNvPr id="2" name="Rounded Rectangle 1">
          <a:extLst>
            <a:ext uri="{FF2B5EF4-FFF2-40B4-BE49-F238E27FC236}">
              <a16:creationId xmlns:a16="http://schemas.microsoft.com/office/drawing/2014/main" id="{00000000-0008-0000-0000-000002000000}"/>
            </a:ext>
          </a:extLst>
        </xdr:cNvPr>
        <xdr:cNvSpPr/>
      </xdr:nvSpPr>
      <xdr:spPr>
        <a:xfrm>
          <a:off x="600075" y="190500"/>
          <a:ext cx="11705167" cy="17959917"/>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2</xdr:col>
      <xdr:colOff>0</xdr:colOff>
      <xdr:row>5</xdr:row>
      <xdr:rowOff>19050</xdr:rowOff>
    </xdr:from>
    <xdr:to>
      <xdr:col>19</xdr:col>
      <xdr:colOff>9525</xdr:colOff>
      <xdr:row>89</xdr:row>
      <xdr:rowOff>179917</xdr:rowOff>
    </xdr:to>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1227667" y="971550"/>
          <a:ext cx="10444691" cy="16162867"/>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AU" sz="1800" b="1" u="sng"/>
            <a:t>Progressive</a:t>
          </a:r>
          <a:r>
            <a:rPr lang="en-AU" sz="1800" b="1" u="sng" baseline="0"/>
            <a:t> Rehabilitation and Closure Plan Schedule template</a:t>
          </a:r>
        </a:p>
        <a:p>
          <a:pPr algn="ctr"/>
          <a:endParaRPr lang="en-AU" sz="1100" b="1" u="sng">
            <a:solidFill>
              <a:schemeClr val="dk1"/>
            </a:solidFill>
            <a:effectLst/>
            <a:latin typeface="+mn-lt"/>
            <a:ea typeface="+mn-ea"/>
            <a:cs typeface="+mn-cs"/>
          </a:endParaRPr>
        </a:p>
        <a:p>
          <a:pPr algn="l"/>
          <a:r>
            <a:rPr lang="en-AU" sz="1600" b="1" u="sng">
              <a:solidFill>
                <a:schemeClr val="dk1"/>
              </a:solidFill>
              <a:effectLst/>
              <a:latin typeface="+mn-lt"/>
              <a:ea typeface="+mn-ea"/>
              <a:cs typeface="+mn-cs"/>
            </a:rPr>
            <a:t>Instructions</a:t>
          </a:r>
          <a:r>
            <a:rPr lang="en-AU" sz="1100" b="1" u="sng" baseline="0">
              <a:solidFill>
                <a:schemeClr val="dk1"/>
              </a:solidFill>
              <a:effectLst/>
              <a:latin typeface="+mn-lt"/>
              <a:ea typeface="+mn-ea"/>
              <a:cs typeface="+mn-cs"/>
            </a:rPr>
            <a:t> </a:t>
          </a:r>
          <a:endParaRPr lang="en-AU" sz="1800" b="1" u="sng" baseline="0"/>
        </a:p>
        <a:p>
          <a:endParaRPr lang="en-AU" sz="1100" b="0" u="none" baseline="0"/>
        </a:p>
        <a:p>
          <a:pPr algn="l"/>
          <a:r>
            <a:rPr lang="en-AU" sz="1200" b="1" u="sng"/>
            <a:t>General Instructions:</a:t>
          </a:r>
        </a:p>
        <a:p>
          <a:endParaRPr lang="en-AU" sz="1100" b="0" u="sng"/>
        </a:p>
        <a:p>
          <a:r>
            <a:rPr lang="en-AU" sz="1100" b="0">
              <a:solidFill>
                <a:schemeClr val="dk1"/>
              </a:solidFill>
              <a:effectLst/>
              <a:latin typeface="+mn-lt"/>
              <a:ea typeface="+mn-ea"/>
              <a:cs typeface="+mn-cs"/>
            </a:rPr>
            <a:t>-</a:t>
          </a:r>
          <a:r>
            <a:rPr lang="en-AU" sz="1100" b="0" baseline="0">
              <a:solidFill>
                <a:schemeClr val="dk1"/>
              </a:solidFill>
              <a:effectLst/>
              <a:latin typeface="+mn-lt"/>
              <a:ea typeface="+mn-ea"/>
              <a:cs typeface="+mn-cs"/>
            </a:rPr>
            <a:t> </a:t>
          </a:r>
          <a:r>
            <a:rPr lang="en-AU" sz="1100" b="1" baseline="0">
              <a:solidFill>
                <a:schemeClr val="dk1"/>
              </a:solidFill>
              <a:effectLst/>
              <a:latin typeface="+mn-lt"/>
              <a:ea typeface="+mn-ea"/>
              <a:cs typeface="+mn-cs"/>
            </a:rPr>
            <a:t>This form can be used for completing a PRCP schedule for the submission of a progressive rehabilitation and closure plan (PRC plan). </a:t>
          </a:r>
          <a:endParaRPr lang="en-AU" b="1">
            <a:effectLst/>
          </a:endParaRPr>
        </a:p>
        <a:p>
          <a:r>
            <a:rPr lang="en-AU" sz="1100" b="0" baseline="0">
              <a:solidFill>
                <a:schemeClr val="dk1"/>
              </a:solidFill>
              <a:effectLst/>
              <a:latin typeface="+mn-lt"/>
              <a:ea typeface="+mn-ea"/>
              <a:cs typeface="+mn-cs"/>
            </a:rPr>
            <a:t>- </a:t>
          </a:r>
          <a:r>
            <a:rPr lang="en-AU" sz="1100" b="1" baseline="0">
              <a:solidFill>
                <a:schemeClr val="dk1"/>
              </a:solidFill>
              <a:effectLst/>
              <a:latin typeface="+mn-lt"/>
              <a:ea typeface="+mn-ea"/>
              <a:cs typeface="+mn-cs"/>
            </a:rPr>
            <a:t>See the PRCP schedule section of the PRC plan guideline (ESR/2019/4964) for further information requirements.</a:t>
          </a:r>
          <a:endParaRPr lang="en-AU" b="1">
            <a:effectLst/>
          </a:endParaRPr>
        </a:p>
        <a:p>
          <a:endParaRPr lang="en-AU" sz="1100" b="0" u="none" baseline="0"/>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A default value of one (1) Rehabilitation Area (RA) is represented by one RA sheets below (RA1). </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A default value of one (1) Improvement Area (IA) is represented by one IA sheet below (IA1).</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To record additional RAs for your project make a copy of the RA sheet below and update it to the relevant RA number (i.e. RA2).</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To record additional IAs for your project make a copy of the IA sheet below and update it to the relevant IA number (i.e. IA2).</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To remove the IA sheet if there is no IA for your project, delete the IA sheet below.</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Each RA and IA sheet contains </a:t>
          </a:r>
          <a:r>
            <a:rPr kumimoji="0" lang="en-AU" sz="1100" b="1" i="0" u="none" strike="noStrike" kern="0" cap="none" spc="0" normalizeH="0" baseline="0" noProof="0">
              <a:ln>
                <a:noFill/>
              </a:ln>
              <a:solidFill>
                <a:prstClr val="black"/>
              </a:solidFill>
              <a:effectLst/>
              <a:uLnTx/>
              <a:uFillTx/>
              <a:latin typeface="+mn-lt"/>
              <a:ea typeface="+mn-ea"/>
              <a:cs typeface="+mn-cs"/>
            </a:rPr>
            <a:t>two separate excel tables </a:t>
          </a:r>
          <a:r>
            <a:rPr kumimoji="0" lang="en-AU" sz="1100" b="0" i="0" u="none" strike="noStrike" kern="0" cap="none" spc="0" normalizeH="0" baseline="0" noProof="0">
              <a:ln>
                <a:noFill/>
              </a:ln>
              <a:solidFill>
                <a:prstClr val="black"/>
              </a:solidFill>
              <a:effectLst/>
              <a:uLnTx/>
              <a:uFillTx/>
              <a:latin typeface="+mn-lt"/>
              <a:ea typeface="+mn-ea"/>
              <a:cs typeface="+mn-cs"/>
            </a:rPr>
            <a:t>(yellow and blue) for recording the time-based rehabilitation milestones. </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Add a new column or row to each table </a:t>
          </a:r>
          <a:r>
            <a:rPr lang="en-AU" sz="1100" b="0" i="0" baseline="0">
              <a:solidFill>
                <a:schemeClr val="dk1"/>
              </a:solidFill>
              <a:effectLst/>
              <a:latin typeface="+mn-lt"/>
              <a:ea typeface="+mn-ea"/>
              <a:cs typeface="+mn-cs"/>
            </a:rPr>
            <a:t>as required </a:t>
          </a:r>
          <a:r>
            <a:rPr kumimoji="0" lang="en-AU" sz="1100" b="0" i="0" u="none" strike="noStrike" kern="0" cap="none" spc="0" normalizeH="0" baseline="0" noProof="0">
              <a:ln>
                <a:noFill/>
              </a:ln>
              <a:solidFill>
                <a:prstClr val="black"/>
              </a:solidFill>
              <a:effectLst/>
              <a:uLnTx/>
              <a:uFillTx/>
              <a:latin typeface="+mn-lt"/>
              <a:ea typeface="+mn-ea"/>
              <a:cs typeface="+mn-cs"/>
            </a:rPr>
            <a:t>for your information requirements.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Two (2) separate sheets below exist for recording the "Rehabilitation Area Milestones" and "Improvement Area Milestones". </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Delete the Improvement Area Milestone sheet if it does not apply to your project.</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Delete additional rows in either sheet if they do not apply to your project.</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See the PRC plan guideline for a list of reference milestones and further information for developing additional site-specific milestones where appropriate.</a:t>
          </a:r>
        </a:p>
        <a:p>
          <a:pPr algn="l"/>
          <a:endParaRPr lang="en-AU" sz="1400" b="1" u="sng" baseline="0"/>
        </a:p>
        <a:p>
          <a:pPr algn="l"/>
          <a:r>
            <a:rPr lang="en-AU" sz="1400" b="1" u="sng" baseline="0"/>
            <a:t>Further Instructions when inputting PMLUs</a:t>
          </a:r>
        </a:p>
        <a:p>
          <a:pPr algn="l"/>
          <a:endParaRPr lang="en-AU" sz="1200" b="1" u="sng"/>
        </a:p>
        <a:p>
          <a:pPr algn="l"/>
          <a:r>
            <a:rPr lang="en-AU" sz="1200" b="1" u="sng"/>
            <a:t>Headings under Rehabilitation</a:t>
          </a:r>
          <a:r>
            <a:rPr lang="en-AU" sz="1200" b="1" u="sng" baseline="0"/>
            <a:t> Area (RA)</a:t>
          </a:r>
          <a:r>
            <a:rPr lang="en-AU" sz="1200" b="1" u="sng"/>
            <a:t> sheets</a:t>
          </a:r>
          <a:endParaRPr lang="en-AU" sz="1200" b="1" u="sng" baseline="0"/>
        </a:p>
        <a:p>
          <a:pPr algn="l"/>
          <a:endParaRPr lang="en-AU" sz="1100" b="0" u="none" baseline="0"/>
        </a:p>
        <a:p>
          <a:pPr algn="l"/>
          <a:r>
            <a:rPr lang="en-AU" sz="1100" b="0" u="sng" baseline="0"/>
            <a:t>Rehabilitation area -</a:t>
          </a:r>
          <a:r>
            <a:rPr lang="en-AU" sz="1100" b="0" u="none" baseline="0"/>
            <a:t> The rehabilitation area must align with the spatial information included in the rehabilitation planning part of the PRC plan. This area must have the same PMLU and same milestones applied to the whole area. </a:t>
          </a:r>
        </a:p>
        <a:p>
          <a:pPr algn="l"/>
          <a:endParaRPr lang="en-AU" sz="1100" b="0" u="none" baseline="0"/>
        </a:p>
        <a:p>
          <a:pPr algn="l"/>
          <a:r>
            <a:rPr lang="en-AU" sz="1100" b="0" u="sng" baseline="0"/>
            <a:t>Relevant activities -</a:t>
          </a:r>
          <a:r>
            <a:rPr lang="en-AU" sz="1100" b="0" u="none" baseline="0"/>
            <a:t> The relevant activities must align with the activities identified in the rehabilitation planning part of the PRC plan. The relevant activities are those undertaken within the rehabilitation area prior to land becoming available for rehabilitation. </a:t>
          </a:r>
        </a:p>
        <a:p>
          <a:pPr algn="l"/>
          <a:endParaRPr lang="en-AU" sz="1100" b="0" u="none" baseline="0"/>
        </a:p>
        <a:p>
          <a:pPr algn="l"/>
          <a:r>
            <a:rPr lang="en-AU" sz="1100" b="0" u="sng" baseline="0"/>
            <a:t>Total size of rehabilitation area (ha) -</a:t>
          </a:r>
          <a:r>
            <a:rPr lang="en-AU" sz="1100" b="0" u="none" baseline="0"/>
            <a:t> Total size of rehabilitation area in hectares. </a:t>
          </a:r>
        </a:p>
        <a:p>
          <a:pPr algn="l"/>
          <a:endParaRPr lang="en-AU" sz="1100" b="0" u="none" baseline="0"/>
        </a:p>
        <a:p>
          <a:pPr algn="l"/>
          <a:r>
            <a:rPr lang="en-AU" sz="1100" b="0" u="sng" baseline="0"/>
            <a:t>Commencement of first milestone -</a:t>
          </a:r>
          <a:r>
            <a:rPr lang="en-AU" sz="1100" b="0" u="none" baseline="0"/>
            <a:t> The applicant must nominate a date for when the first milestone for the rehabilitation area will commence. The milestone reference for the first milestone must be included in the heading. </a:t>
          </a:r>
        </a:p>
        <a:p>
          <a:pPr algn="l"/>
          <a:endParaRPr lang="en-AU" sz="1100" b="0" u="none" baseline="0"/>
        </a:p>
        <a:p>
          <a:pPr algn="l"/>
          <a:r>
            <a:rPr lang="en-AU" sz="1100" b="0" u="sng" baseline="0"/>
            <a:t>PMLU -</a:t>
          </a:r>
          <a:r>
            <a:rPr lang="en-AU" sz="1100" b="0" u="none" baseline="0"/>
            <a:t> The PMLU must align with those identified in the rehabilitation planning part of the PRC plan and in the proposed final site design. </a:t>
          </a:r>
          <a:endParaRPr lang="en-AU" sz="1100" b="0" u="sng" baseline="0"/>
        </a:p>
        <a:p>
          <a:pPr algn="l"/>
          <a:endParaRPr lang="en-AU" sz="1100" b="0" u="none" baseline="0"/>
        </a:p>
        <a:p>
          <a:pPr algn="l"/>
          <a:r>
            <a:rPr lang="en-AU" sz="1200" b="0" u="sng" baseline="0"/>
            <a:t>Date area is available -</a:t>
          </a:r>
          <a:r>
            <a:rPr lang="en-AU" sz="1200" b="0" u="none" baseline="0"/>
            <a:t> </a:t>
          </a:r>
          <a:r>
            <a:rPr lang="en-AU" sz="1100" b="0" u="none" baseline="0"/>
            <a:t>The PRCP schedule must identify when land within the rehabilitation area becomes available for rehabilitation. If the whole rehabilitation area becomes available at once there should be only one date. If the rehabilitation areas becomes available progressively there should be multiple dates. These dates should reflect the information provided in the rehabilitation planning part of the PRC plan. </a:t>
          </a:r>
        </a:p>
        <a:p>
          <a:pPr algn="l"/>
          <a:endParaRPr lang="en-AU" sz="1100" b="0" u="none" baseline="0"/>
        </a:p>
        <a:p>
          <a:pPr algn="l"/>
          <a:r>
            <a:rPr lang="en-AU" sz="1100" b="0" u="sng" baseline="0"/>
            <a:t>Cumulative area available (ha) -</a:t>
          </a:r>
          <a:r>
            <a:rPr lang="en-AU" sz="1100" b="0" u="none" baseline="0"/>
            <a:t> The PRCP schedule must identify the area of land within the rehabilitation area that will become available at a given time. </a:t>
          </a:r>
        </a:p>
        <a:p>
          <a:pPr algn="l"/>
          <a:endParaRPr lang="en-AU" sz="1100" b="0" u="none" baseline="0"/>
        </a:p>
        <a:p>
          <a:pPr algn="l"/>
          <a:r>
            <a:rPr lang="en-AU" sz="1100" b="0" u="sng" baseline="0"/>
            <a:t>Milestone completed by -</a:t>
          </a:r>
          <a:r>
            <a:rPr lang="en-AU" sz="1100" b="0" u="none" baseline="0"/>
            <a:t> The PRCP schedule must identify completion dates for milestones to be completed. </a:t>
          </a:r>
        </a:p>
        <a:p>
          <a:pPr algn="l"/>
          <a:endParaRPr lang="en-AU" sz="1100" b="0" u="none" baseline="0"/>
        </a:p>
        <a:p>
          <a:pPr algn="l"/>
          <a:r>
            <a:rPr lang="en-AU" sz="1100" b="0" u="sng" baseline="0"/>
            <a:t>Cumulative area achieved (ha) -</a:t>
          </a:r>
          <a:r>
            <a:rPr lang="en-AU" sz="1100" b="0" u="none" baseline="0"/>
            <a:t> The PRCP schedule must show how progressive rehabilitation is being achieved over the life of the mine. This section must reflect the proposed rehabilitation work required for the rehabilitation area to achieve stable condition. The milestone reference to be included refers back to the Rehabilitation Area Milestones sheet with the detailed milestone criteria. The milestones must be achieved consecutively.</a:t>
          </a:r>
        </a:p>
        <a:p>
          <a:pPr algn="l"/>
          <a:endParaRPr lang="en-AU" sz="1100" b="0" u="none" baseline="0"/>
        </a:p>
        <a:p>
          <a:pPr marL="0" marR="0" lvl="0" indent="0" algn="l" defTabSz="914400" eaLnBrk="1" fontAlgn="auto" latinLnBrk="0" hangingPunct="1">
            <a:lnSpc>
              <a:spcPct val="100000"/>
            </a:lnSpc>
            <a:spcBef>
              <a:spcPts val="0"/>
            </a:spcBef>
            <a:spcAft>
              <a:spcPts val="0"/>
            </a:spcAft>
            <a:buClrTx/>
            <a:buSzTx/>
            <a:buFontTx/>
            <a:buNone/>
            <a:tabLst/>
            <a:defRPr/>
          </a:pPr>
          <a:r>
            <a:rPr lang="en-AU" sz="1100" b="1" u="sng">
              <a:solidFill>
                <a:schemeClr val="dk1"/>
              </a:solidFill>
              <a:effectLst/>
              <a:latin typeface="+mn-lt"/>
              <a:ea typeface="+mn-ea"/>
              <a:cs typeface="+mn-cs"/>
            </a:rPr>
            <a:t>Headings under Rehabilitation</a:t>
          </a:r>
          <a:r>
            <a:rPr lang="en-AU" sz="1100" b="1" u="sng" baseline="0">
              <a:solidFill>
                <a:schemeClr val="dk1"/>
              </a:solidFill>
              <a:effectLst/>
              <a:latin typeface="+mn-lt"/>
              <a:ea typeface="+mn-ea"/>
              <a:cs typeface="+mn-cs"/>
            </a:rPr>
            <a:t> Area Milestones</a:t>
          </a:r>
          <a:r>
            <a:rPr lang="en-AU" sz="1100" b="1" u="sng">
              <a:solidFill>
                <a:schemeClr val="dk1"/>
              </a:solidFill>
              <a:effectLst/>
              <a:latin typeface="+mn-lt"/>
              <a:ea typeface="+mn-ea"/>
              <a:cs typeface="+mn-cs"/>
            </a:rPr>
            <a:t> sheet</a:t>
          </a:r>
          <a:endParaRPr lang="en-AU">
            <a:effectLst/>
          </a:endParaRPr>
        </a:p>
        <a:p>
          <a:pPr algn="l"/>
          <a:endParaRPr lang="en-AU" sz="1100" b="0" u="none" baseline="0"/>
        </a:p>
        <a:p>
          <a:pPr algn="l"/>
          <a:r>
            <a:rPr lang="en-AU" sz="1100" b="0" u="sng" baseline="0"/>
            <a:t>Rehabilitation milestone</a:t>
          </a:r>
          <a:r>
            <a:rPr lang="en-AU" sz="1100" b="0" u="none" baseline="0"/>
            <a:t> &amp; </a:t>
          </a:r>
          <a:r>
            <a:rPr lang="en-AU" sz="1100" b="0" u="sng" baseline="0"/>
            <a:t>Milestone criteria -</a:t>
          </a:r>
          <a:r>
            <a:rPr lang="en-AU" sz="1100" b="0" u="none" baseline="0"/>
            <a:t> The “rehabilitation milestone” is a short description of the rehabilitation activities. The "milestone criteria" must be able to demonstrate achievement of the milestone. </a:t>
          </a:r>
        </a:p>
        <a:p>
          <a:pPr algn="l"/>
          <a:endParaRPr lang="en-AU" sz="1100" b="0" u="none" baseline="0"/>
        </a:p>
        <a:p>
          <a:pPr marL="0" marR="0" lvl="0" indent="0" algn="l" defTabSz="914400" eaLnBrk="1" fontAlgn="auto" latinLnBrk="0" hangingPunct="1">
            <a:lnSpc>
              <a:spcPct val="100000"/>
            </a:lnSpc>
            <a:spcBef>
              <a:spcPts val="0"/>
            </a:spcBef>
            <a:spcAft>
              <a:spcPts val="0"/>
            </a:spcAft>
            <a:buClrTx/>
            <a:buSzTx/>
            <a:buFontTx/>
            <a:buNone/>
            <a:tabLst/>
            <a:defRPr/>
          </a:pPr>
          <a:r>
            <a:rPr lang="en-AU" sz="1400" b="1" u="sng" baseline="0">
              <a:solidFill>
                <a:schemeClr val="dk1"/>
              </a:solidFill>
              <a:effectLst/>
              <a:latin typeface="+mn-lt"/>
              <a:ea typeface="+mn-ea"/>
              <a:cs typeface="+mn-cs"/>
            </a:rPr>
            <a:t>Further Instructions when inputting NUMAs</a:t>
          </a:r>
          <a:endParaRPr lang="en-AU" sz="1600">
            <a:effectLst/>
          </a:endParaRPr>
        </a:p>
        <a:p>
          <a:pPr algn="l"/>
          <a:endParaRPr lang="en-AU" sz="1200" b="1" u="sng" baseline="0"/>
        </a:p>
        <a:p>
          <a:pPr algn="l"/>
          <a:r>
            <a:rPr lang="en-AU" sz="1200" b="1" u="sng" baseline="0"/>
            <a:t>Headings under Improvement Area (IA) sheets</a:t>
          </a:r>
        </a:p>
        <a:p>
          <a:pPr algn="l"/>
          <a:endParaRPr lang="en-AU" sz="1100" b="0" u="none" baseline="0"/>
        </a:p>
        <a:p>
          <a:pPr algn="l"/>
          <a:r>
            <a:rPr lang="en-AU" sz="1100" b="0" u="sng"/>
            <a:t>Improvement area </a:t>
          </a:r>
          <a:r>
            <a:rPr lang="en-AU" sz="1100" b="0" u="none"/>
            <a:t>- The improvement area must align with the spatial information included in the rehabilitation planning part of the PRC plan. This area must have the same NUMA and same milestones applied to the whole area. </a:t>
          </a:r>
        </a:p>
        <a:p>
          <a:pPr algn="l"/>
          <a:endParaRPr lang="en-AU" sz="1100" b="0" u="none"/>
        </a:p>
        <a:p>
          <a:pPr algn="l"/>
          <a:r>
            <a:rPr lang="en-AU" sz="1100" b="0" u="sng"/>
            <a:t>Relevant activities </a:t>
          </a:r>
          <a:r>
            <a:rPr lang="en-AU" sz="1100" b="0" u="none"/>
            <a:t>- The relevant activities must align with the activities identified in the rehabilitation planning part of the PRC plan. The relevant activities are those undertaken within the improvement area prior to land becoming available for improvement. </a:t>
          </a:r>
        </a:p>
        <a:p>
          <a:pPr algn="l"/>
          <a:endParaRPr lang="en-AU" sz="1100" b="0" u="none"/>
        </a:p>
        <a:p>
          <a:pPr algn="l"/>
          <a:r>
            <a:rPr lang="en-AU" sz="1100" b="0" u="sng"/>
            <a:t>Total size (ha) </a:t>
          </a:r>
          <a:r>
            <a:rPr lang="en-AU" sz="1100" b="0" u="none"/>
            <a:t>- Total size of improvement area in hectares. </a:t>
          </a:r>
        </a:p>
        <a:p>
          <a:pPr algn="l"/>
          <a:endParaRPr lang="en-AU" sz="1100" b="0" u="none"/>
        </a:p>
        <a:p>
          <a:pPr algn="l"/>
          <a:r>
            <a:rPr lang="en-AU" sz="1100" b="0" u="sng"/>
            <a:t>Commencement of first milestone </a:t>
          </a:r>
          <a:r>
            <a:rPr lang="en-AU" sz="1100" b="0" u="none"/>
            <a:t>- The applicant must nominate a date for when the first milestone for the improvement area will commence. The milestone reference for the first milestone must be included in the heading. </a:t>
          </a:r>
        </a:p>
        <a:p>
          <a:pPr algn="l"/>
          <a:endParaRPr lang="en-AU" sz="1100" b="0" u="none"/>
        </a:p>
        <a:p>
          <a:pPr algn="l"/>
          <a:r>
            <a:rPr lang="en-AU" sz="1100" b="0" u="sng"/>
            <a:t>NUMA </a:t>
          </a:r>
          <a:r>
            <a:rPr lang="en-AU" sz="1100" b="0" u="none"/>
            <a:t>- The NUMA must align with those identified in the rehabilitation planning part of the PRC plan and in the proposed final site design. </a:t>
          </a:r>
        </a:p>
        <a:p>
          <a:pPr algn="l"/>
          <a:endParaRPr lang="en-AU" sz="1100" b="0" u="none"/>
        </a:p>
        <a:p>
          <a:pPr algn="l"/>
          <a:r>
            <a:rPr lang="en-AU" sz="1100" b="0" u="sng"/>
            <a:t>Date area is available -</a:t>
          </a:r>
          <a:r>
            <a:rPr lang="en-AU" sz="1100" b="0" u="none"/>
            <a:t> The PRCP schedule must identify when land within the improvement area becomes available for improvement. If the whole improvement area becomes available at once there should be only one date. If the improvement areas becomes available progressively there should be multiple dates. These dates should reflect the information provided in the rehabilitation planning part of the PRC plan. </a:t>
          </a:r>
        </a:p>
        <a:p>
          <a:pPr algn="l"/>
          <a:endParaRPr lang="en-AU" sz="1100" b="0" u="none"/>
        </a:p>
        <a:p>
          <a:pPr algn="l"/>
          <a:r>
            <a:rPr lang="en-AU" sz="1100" b="0" u="sng"/>
            <a:t>Cumulative area available (ha) -</a:t>
          </a:r>
          <a:r>
            <a:rPr lang="en-AU" sz="1100" b="0" u="none"/>
            <a:t> The PRCP schedule must identify the area of land within the improvement area that will become available at a given time. </a:t>
          </a:r>
        </a:p>
        <a:p>
          <a:pPr algn="l"/>
          <a:endParaRPr lang="en-AU" sz="1100" b="0" u="none"/>
        </a:p>
        <a:p>
          <a:pPr algn="l"/>
          <a:r>
            <a:rPr lang="en-AU" sz="1100" b="0" u="sng"/>
            <a:t>Milestone completed by -</a:t>
          </a:r>
          <a:r>
            <a:rPr lang="en-AU" sz="1100" b="0" u="none"/>
            <a:t> The PRCP schedule must identify completion dates for milestones to be completed. </a:t>
          </a:r>
        </a:p>
        <a:p>
          <a:pPr algn="l"/>
          <a:endParaRPr lang="en-AU" sz="1100" b="0" u="none"/>
        </a:p>
        <a:p>
          <a:pPr algn="l"/>
          <a:r>
            <a:rPr lang="en-AU" sz="1100" b="0" u="sng"/>
            <a:t>Cumulative area achieved (ha) -</a:t>
          </a:r>
          <a:r>
            <a:rPr lang="en-AU" sz="1100" b="0" u="none"/>
            <a:t> The PRCP schedule must show how progressive improvement is being achieved over the life of the mine. This section must reflect the proposed management work required for the improvement area to achieve sufficient improvement. The milestone reference refers back to the Improvement</a:t>
          </a:r>
          <a:r>
            <a:rPr lang="en-AU" sz="1100" b="0" u="none" baseline="0"/>
            <a:t> Area Milestones sheet </a:t>
          </a:r>
          <a:r>
            <a:rPr lang="en-AU" sz="1100" b="0" u="none"/>
            <a:t>with the detailed milestone criteria. The milestones must be achieved consecutively.</a:t>
          </a:r>
        </a:p>
        <a:p>
          <a:pPr algn="l"/>
          <a:endParaRPr lang="en-AU" sz="1100" b="0" u="none"/>
        </a:p>
        <a:p>
          <a:pPr marL="0" marR="0" lvl="0" indent="0" algn="l" defTabSz="914400" eaLnBrk="1" fontAlgn="auto" latinLnBrk="0" hangingPunct="1">
            <a:lnSpc>
              <a:spcPct val="100000"/>
            </a:lnSpc>
            <a:spcBef>
              <a:spcPts val="0"/>
            </a:spcBef>
            <a:spcAft>
              <a:spcPts val="0"/>
            </a:spcAft>
            <a:buClrTx/>
            <a:buSzTx/>
            <a:buFontTx/>
            <a:buNone/>
            <a:tabLst/>
            <a:defRPr/>
          </a:pPr>
          <a:r>
            <a:rPr lang="en-AU" sz="1100" b="1" u="sng">
              <a:solidFill>
                <a:schemeClr val="dk1"/>
              </a:solidFill>
              <a:effectLst/>
              <a:latin typeface="+mn-lt"/>
              <a:ea typeface="+mn-ea"/>
              <a:cs typeface="+mn-cs"/>
            </a:rPr>
            <a:t>Headings under Improvement</a:t>
          </a:r>
          <a:r>
            <a:rPr lang="en-AU" sz="1100" b="1" u="sng" baseline="0">
              <a:solidFill>
                <a:schemeClr val="dk1"/>
              </a:solidFill>
              <a:effectLst/>
              <a:latin typeface="+mn-lt"/>
              <a:ea typeface="+mn-ea"/>
              <a:cs typeface="+mn-cs"/>
            </a:rPr>
            <a:t> Area Milestones</a:t>
          </a:r>
          <a:r>
            <a:rPr lang="en-AU" sz="1100" b="1" u="sng">
              <a:solidFill>
                <a:schemeClr val="dk1"/>
              </a:solidFill>
              <a:effectLst/>
              <a:latin typeface="+mn-lt"/>
              <a:ea typeface="+mn-ea"/>
              <a:cs typeface="+mn-cs"/>
            </a:rPr>
            <a:t> sheet</a:t>
          </a:r>
          <a:endParaRPr lang="en-AU">
            <a:effectLst/>
          </a:endParaRPr>
        </a:p>
        <a:p>
          <a:pPr algn="l"/>
          <a:endParaRPr lang="en-AU" sz="1100" b="0" u="none"/>
        </a:p>
        <a:p>
          <a:pPr algn="l"/>
          <a:r>
            <a:rPr lang="en-AU" sz="1100" b="0" u="sng"/>
            <a:t>Management milestone</a:t>
          </a:r>
          <a:r>
            <a:rPr lang="en-AU" sz="1100" b="0" u="none"/>
            <a:t> &amp; </a:t>
          </a:r>
          <a:r>
            <a:rPr lang="en-AU" sz="1100" b="0" u="sng"/>
            <a:t>Milestone criteria -</a:t>
          </a:r>
          <a:r>
            <a:rPr lang="en-AU" sz="1100" b="0" u="none"/>
            <a:t> The “management milestone” is a short description of the management activities. The "milestone criteria" must be able to demonstrate achievement of the milestone. </a:t>
          </a:r>
        </a:p>
        <a:p>
          <a:pPr algn="l"/>
          <a:endParaRPr lang="en-AU" sz="1100" b="0" u="none"/>
        </a:p>
        <a:p>
          <a:pPr algn="l"/>
          <a:r>
            <a:rPr lang="en-AU" sz="1100" b="0" u="none"/>
            <a:t> </a:t>
          </a:r>
        </a:p>
      </xdr:txBody>
    </xdr:sp>
    <xdr:clientData/>
  </xdr:twoCellAnchor>
  <xdr:twoCellAnchor>
    <xdr:from>
      <xdr:col>2</xdr:col>
      <xdr:colOff>0</xdr:colOff>
      <xdr:row>90</xdr:row>
      <xdr:rowOff>74082</xdr:rowOff>
    </xdr:from>
    <xdr:to>
      <xdr:col>19</xdr:col>
      <xdr:colOff>0</xdr:colOff>
      <xdr:row>92</xdr:row>
      <xdr:rowOff>42333</xdr:rowOff>
    </xdr:to>
    <xdr:sp macro="" textlink="">
      <xdr:nvSpPr>
        <xdr:cNvPr id="4" name="TextBox 3">
          <a:extLst>
            <a:ext uri="{FF2B5EF4-FFF2-40B4-BE49-F238E27FC236}">
              <a16:creationId xmlns:a16="http://schemas.microsoft.com/office/drawing/2014/main" id="{00000000-0008-0000-0000-000004000000}"/>
            </a:ext>
          </a:extLst>
        </xdr:cNvPr>
        <xdr:cNvSpPr txBox="1"/>
      </xdr:nvSpPr>
      <xdr:spPr>
        <a:xfrm>
          <a:off x="1227667" y="17219082"/>
          <a:ext cx="10435166" cy="3492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en-AU" sz="1200" b="1" u="none" baseline="0">
              <a:solidFill>
                <a:schemeClr val="dk1"/>
              </a:solidFill>
              <a:effectLst/>
              <a:latin typeface="+mn-lt"/>
              <a:ea typeface="+mn-ea"/>
              <a:cs typeface="+mn-cs"/>
            </a:rPr>
            <a:t> </a:t>
          </a:r>
          <a:r>
            <a:rPr lang="en-AU" sz="1200" b="1">
              <a:solidFill>
                <a:schemeClr val="dk1"/>
              </a:solidFill>
              <a:effectLst/>
              <a:latin typeface="+mn-lt"/>
              <a:ea typeface="+mn-ea"/>
              <a:cs typeface="+mn-cs"/>
            </a:rPr>
            <a:t>ESR/2019/5103 • Version 1.00 • Effective: 01 November 2019	                                                                                          Department of Environment and Science</a:t>
          </a:r>
        </a:p>
        <a:p>
          <a:pPr marL="0" marR="0" lvl="0" indent="0" algn="l" defTabSz="914400" eaLnBrk="1" fontAlgn="auto" latinLnBrk="0" hangingPunct="1">
            <a:lnSpc>
              <a:spcPct val="100000"/>
            </a:lnSpc>
            <a:spcBef>
              <a:spcPts val="0"/>
            </a:spcBef>
            <a:spcAft>
              <a:spcPts val="0"/>
            </a:spcAft>
            <a:buClrTx/>
            <a:buSzTx/>
            <a:buFontTx/>
            <a:buNone/>
            <a:tabLst/>
            <a:defRPr/>
          </a:pPr>
          <a:endParaRPr lang="en-AU" sz="1200" b="1" u="none">
            <a:effectLst/>
          </a:endParaRPr>
        </a:p>
        <a:p>
          <a:r>
            <a:rPr lang="en-AU" sz="1200"/>
            <a:t> </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0000000}" name="Table14" displayName="Table14" ref="A2:D12" totalsRowShown="0" headerRowDxfId="543" headerRowBorderDxfId="542" tableBorderDxfId="541" totalsRowBorderDxfId="540">
  <autoFilter ref="A2:D12" xr:uid="{00000000-0009-0000-0100-00000E000000}">
    <filterColumn colId="0" hiddenButton="1"/>
    <filterColumn colId="1" hiddenButton="1"/>
    <filterColumn colId="2" hiddenButton="1"/>
  </autoFilter>
  <tableColumns count="4">
    <tableColumn id="1" xr3:uid="{00000000-0010-0000-0000-000001000000}" name="Milestone reference" dataDxfId="539"/>
    <tableColumn id="2" xr3:uid="{00000000-0010-0000-0000-000002000000}" name="Rehabilitation milestone" dataDxfId="538"/>
    <tableColumn id="3" xr3:uid="{00000000-0010-0000-0000-000003000000}" name="Milestone criteria" dataDxfId="537"/>
    <tableColumn id="5" xr3:uid="{00000000-0010-0000-0000-000005000000}" name="Advice from Progressive Mine and Rehabilitation Closure Planning: Best Practices of Relevance to Mining in Queensland by KBR 2018" dataDxfId="536"/>
  </tableColumns>
  <tableStyleInfo name="Table Style 3"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Table35711" displayName="Table35711" ref="A11:L17" headerRowCount="0" totalsRowShown="0" headerRowDxfId="301" headerRowBorderDxfId="300" tableBorderDxfId="299" totalsRowBorderDxfId="298">
  <tableColumns count="12">
    <tableColumn id="1" xr3:uid="{00000000-0010-0000-0900-000001000000}" name="Column1" headerRowDxfId="297" dataDxfId="296"/>
    <tableColumn id="2" xr3:uid="{00000000-0010-0000-0900-000002000000}" name="Column2" headerRowDxfId="295" dataDxfId="294">
      <calculatedColumnFormula>B8</calculatedColumnFormula>
    </tableColumn>
    <tableColumn id="3" xr3:uid="{00000000-0010-0000-0900-000003000000}" name="Column3" headerRowDxfId="293" dataDxfId="292"/>
    <tableColumn id="4" xr3:uid="{00000000-0010-0000-0900-000004000000}" name="Column4" headerRowDxfId="291" dataDxfId="290"/>
    <tableColumn id="5" xr3:uid="{00000000-0010-0000-0900-000005000000}" name="Column5" headerRowDxfId="289" dataDxfId="288"/>
    <tableColumn id="6" xr3:uid="{00000000-0010-0000-0900-000006000000}" name="Column6" headerRowDxfId="287" dataDxfId="286"/>
    <tableColumn id="7" xr3:uid="{00000000-0010-0000-0900-000007000000}" name="Column7" headerRowDxfId="285" dataDxfId="284"/>
    <tableColumn id="8" xr3:uid="{00000000-0010-0000-0900-000008000000}" name="Column8" headerRowDxfId="283" dataDxfId="282"/>
    <tableColumn id="9" xr3:uid="{00000000-0010-0000-0900-000009000000}" name="Column9" headerRowDxfId="281" dataDxfId="280"/>
    <tableColumn id="10" xr3:uid="{00000000-0010-0000-0900-00000A000000}" name="Column10" headerRowDxfId="279" dataDxfId="278"/>
    <tableColumn id="11" xr3:uid="{00000000-0010-0000-0900-00000B000000}" name="Column11" headerRowDxfId="277" dataDxfId="276"/>
    <tableColumn id="12" xr3:uid="{00000000-0010-0000-0900-00000C000000}" name="Column12" headerRowDxfId="275" dataDxfId="274"/>
  </tableColumns>
  <tableStyleInfo name="Table Style 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A000000}" name="Table2268" displayName="Table2268" ref="A7:K9" headerRowCount="0" totalsRowShown="0" headerRowDxfId="270" headerRowBorderDxfId="269" tableBorderDxfId="268" totalsRowBorderDxfId="267">
  <tableColumns count="11">
    <tableColumn id="1" xr3:uid="{00000000-0010-0000-0A00-000001000000}" name="Column1" headerRowDxfId="266" dataDxfId="265"/>
    <tableColumn id="2" xr3:uid="{00000000-0010-0000-0A00-000002000000}" name="Column2" headerRowDxfId="264" dataDxfId="263"/>
    <tableColumn id="3" xr3:uid="{00000000-0010-0000-0A00-000003000000}" name="Column3" headerRowDxfId="262" dataDxfId="261"/>
    <tableColumn id="4" xr3:uid="{00000000-0010-0000-0A00-000004000000}" name="Column4" headerRowDxfId="260" dataDxfId="259"/>
    <tableColumn id="5" xr3:uid="{00000000-0010-0000-0A00-000005000000}" name="Column5" headerRowDxfId="258" dataDxfId="257"/>
    <tableColumn id="6" xr3:uid="{00000000-0010-0000-0A00-000006000000}" name="Column6" headerRowDxfId="256" dataDxfId="255"/>
    <tableColumn id="7" xr3:uid="{00000000-0010-0000-0A00-000007000000}" name="Column7" headerRowDxfId="254" dataDxfId="253"/>
    <tableColumn id="8" xr3:uid="{00000000-0010-0000-0A00-000008000000}" name="Column8" headerRowDxfId="252" dataDxfId="251"/>
    <tableColumn id="9" xr3:uid="{00000000-0010-0000-0A00-000009000000}" name="Column9" headerRowDxfId="250" dataDxfId="249"/>
    <tableColumn id="10" xr3:uid="{00000000-0010-0000-0A00-00000A000000}" name="Column10" headerRowDxfId="248" dataDxfId="247"/>
    <tableColumn id="11" xr3:uid="{00000000-0010-0000-0A00-00000B000000}" name="Column11" headerRowDxfId="246" dataDxfId="245"/>
  </tableColumns>
  <tableStyleInfo name="Table Style 1"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B000000}" name="Table3579" displayName="Table3579" ref="A11:K16" headerRowCount="0" totalsRowShown="0" headerRowDxfId="244" headerRowBorderDxfId="243" tableBorderDxfId="242" totalsRowBorderDxfId="241">
  <tableColumns count="11">
    <tableColumn id="1" xr3:uid="{00000000-0010-0000-0B00-000001000000}" name="Column1" headerRowDxfId="240" dataDxfId="239"/>
    <tableColumn id="2" xr3:uid="{00000000-0010-0000-0B00-000002000000}" name="Column2" headerRowDxfId="238" dataDxfId="237"/>
    <tableColumn id="3" xr3:uid="{00000000-0010-0000-0B00-000003000000}" name="Column3" headerRowDxfId="236" dataDxfId="235"/>
    <tableColumn id="4" xr3:uid="{00000000-0010-0000-0B00-000004000000}" name="Column4" headerRowDxfId="234" dataDxfId="233"/>
    <tableColumn id="5" xr3:uid="{00000000-0010-0000-0B00-000005000000}" name="Column5" headerRowDxfId="232" dataDxfId="231"/>
    <tableColumn id="6" xr3:uid="{00000000-0010-0000-0B00-000006000000}" name="Column6" headerRowDxfId="230" dataDxfId="229"/>
    <tableColumn id="7" xr3:uid="{00000000-0010-0000-0B00-000007000000}" name="Column7" headerRowDxfId="228" dataDxfId="227"/>
    <tableColumn id="8" xr3:uid="{00000000-0010-0000-0B00-000008000000}" name="Column8" headerRowDxfId="226" dataDxfId="225"/>
    <tableColumn id="9" xr3:uid="{00000000-0010-0000-0B00-000009000000}" name="Column9" headerRowDxfId="224" dataDxfId="223"/>
    <tableColumn id="10" xr3:uid="{00000000-0010-0000-0B00-00000A000000}" name="Column10" headerRowDxfId="222" dataDxfId="221"/>
    <tableColumn id="11" xr3:uid="{00000000-0010-0000-0B00-00000B000000}" name="Column11" headerRowDxfId="220" dataDxfId="219"/>
  </tableColumns>
  <tableStyleInfo name="Table Style 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C000000}" name="Table226" displayName="Table226" ref="A7:K9" headerRowCount="0" totalsRowShown="0" headerRowDxfId="215" headerRowBorderDxfId="214" tableBorderDxfId="213" totalsRowBorderDxfId="212">
  <tableColumns count="11">
    <tableColumn id="1" xr3:uid="{00000000-0010-0000-0C00-000001000000}" name="Column1" headerRowDxfId="211" dataDxfId="210"/>
    <tableColumn id="2" xr3:uid="{00000000-0010-0000-0C00-000002000000}" name="Column2" headerRowDxfId="209" dataDxfId="208"/>
    <tableColumn id="3" xr3:uid="{00000000-0010-0000-0C00-000003000000}" name="Column3" headerRowDxfId="207" dataDxfId="206"/>
    <tableColumn id="4" xr3:uid="{00000000-0010-0000-0C00-000004000000}" name="Column4" headerRowDxfId="205" dataDxfId="204"/>
    <tableColumn id="5" xr3:uid="{00000000-0010-0000-0C00-000005000000}" name="Column5" headerRowDxfId="203" dataDxfId="202"/>
    <tableColumn id="6" xr3:uid="{00000000-0010-0000-0C00-000006000000}" name="Column6" headerRowDxfId="201" dataDxfId="200"/>
    <tableColumn id="7" xr3:uid="{00000000-0010-0000-0C00-000007000000}" name="Column7" headerRowDxfId="199" dataDxfId="198"/>
    <tableColumn id="8" xr3:uid="{00000000-0010-0000-0C00-000008000000}" name="Column8" headerRowDxfId="197" dataDxfId="196"/>
    <tableColumn id="9" xr3:uid="{00000000-0010-0000-0C00-000009000000}" name="Column9" headerRowDxfId="195" dataDxfId="194"/>
    <tableColumn id="10" xr3:uid="{00000000-0010-0000-0C00-00000A000000}" name="Column10" headerRowDxfId="193" dataDxfId="192"/>
    <tableColumn id="11" xr3:uid="{00000000-0010-0000-0C00-00000B000000}" name="Column11" headerRowDxfId="191" dataDxfId="190"/>
  </tableColumns>
  <tableStyleInfo name="Table Style 1"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D000000}" name="Table357" displayName="Table357" ref="A11:K17" headerRowCount="0" totalsRowShown="0" headerRowDxfId="189" headerRowBorderDxfId="188" tableBorderDxfId="187" totalsRowBorderDxfId="186">
  <tableColumns count="11">
    <tableColumn id="1" xr3:uid="{00000000-0010-0000-0D00-000001000000}" name="Column1" headerRowDxfId="185" dataDxfId="184"/>
    <tableColumn id="2" xr3:uid="{00000000-0010-0000-0D00-000002000000}" name="Column2" headerRowDxfId="183" dataDxfId="182"/>
    <tableColumn id="3" xr3:uid="{00000000-0010-0000-0D00-000003000000}" name="Column3" headerRowDxfId="181" dataDxfId="180"/>
    <tableColumn id="4" xr3:uid="{00000000-0010-0000-0D00-000004000000}" name="Column4" headerRowDxfId="179" dataDxfId="178"/>
    <tableColumn id="5" xr3:uid="{00000000-0010-0000-0D00-000005000000}" name="Column5" headerRowDxfId="177" dataDxfId="176"/>
    <tableColumn id="6" xr3:uid="{00000000-0010-0000-0D00-000006000000}" name="Column6" headerRowDxfId="175" dataDxfId="174"/>
    <tableColumn id="7" xr3:uid="{00000000-0010-0000-0D00-000007000000}" name="Column7" headerRowDxfId="173" dataDxfId="172">
      <calculatedColumnFormula>C10</calculatedColumnFormula>
    </tableColumn>
    <tableColumn id="8" xr3:uid="{00000000-0010-0000-0D00-000008000000}" name="Column8" headerRowDxfId="171" dataDxfId="170"/>
    <tableColumn id="9" xr3:uid="{00000000-0010-0000-0D00-000009000000}" name="Column9" headerRowDxfId="169" dataDxfId="168"/>
    <tableColumn id="10" xr3:uid="{00000000-0010-0000-0D00-00000A000000}" name="Column10" headerRowDxfId="167" dataDxfId="166"/>
    <tableColumn id="11" xr3:uid="{00000000-0010-0000-0D00-00000B000000}" name="Column11" headerRowDxfId="165" dataDxfId="164"/>
  </tableColumns>
  <tableStyleInfo name="Table Style 2"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E000000}" name="Table2261812" displayName="Table2261812" ref="A7:K9" headerRowCount="0" totalsRowShown="0" headerRowDxfId="161" headerRowBorderDxfId="160" tableBorderDxfId="159" totalsRowBorderDxfId="158">
  <tableColumns count="11">
    <tableColumn id="1" xr3:uid="{00000000-0010-0000-0E00-000001000000}" name="Column1" headerRowDxfId="157" dataDxfId="156"/>
    <tableColumn id="2" xr3:uid="{00000000-0010-0000-0E00-000002000000}" name="Column2" headerRowDxfId="155" dataDxfId="154"/>
    <tableColumn id="3" xr3:uid="{00000000-0010-0000-0E00-000003000000}" name="Column3" headerRowDxfId="153" dataDxfId="152"/>
    <tableColumn id="4" xr3:uid="{00000000-0010-0000-0E00-000004000000}" name="Column4" headerRowDxfId="151" dataDxfId="150"/>
    <tableColumn id="5" xr3:uid="{00000000-0010-0000-0E00-000005000000}" name="Column5" headerRowDxfId="149" dataDxfId="148"/>
    <tableColumn id="6" xr3:uid="{00000000-0010-0000-0E00-000006000000}" name="Column6" headerRowDxfId="147" dataDxfId="146"/>
    <tableColumn id="7" xr3:uid="{00000000-0010-0000-0E00-000007000000}" name="Column7" headerRowDxfId="145" dataDxfId="144"/>
    <tableColumn id="8" xr3:uid="{00000000-0010-0000-0E00-000008000000}" name="Column8" headerRowDxfId="143" dataDxfId="142"/>
    <tableColumn id="9" xr3:uid="{00000000-0010-0000-0E00-000009000000}" name="Column9" headerRowDxfId="141" dataDxfId="140"/>
    <tableColumn id="10" xr3:uid="{00000000-0010-0000-0E00-00000A000000}" name="Column10" headerRowDxfId="139" dataDxfId="138"/>
    <tableColumn id="11" xr3:uid="{00000000-0010-0000-0E00-00000B000000}" name="Column11" headerRowDxfId="137" dataDxfId="136"/>
  </tableColumns>
  <tableStyleInfo name="Table Style 1"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F000000}" name="Table3571917" displayName="Table3571917" ref="A11:K11" headerRowCount="0" totalsRowShown="0" headerRowDxfId="135" headerRowBorderDxfId="134" tableBorderDxfId="133" totalsRowBorderDxfId="132">
  <tableColumns count="11">
    <tableColumn id="1" xr3:uid="{00000000-0010-0000-0F00-000001000000}" name="Column1" headerRowDxfId="131" dataDxfId="130"/>
    <tableColumn id="2" xr3:uid="{00000000-0010-0000-0F00-000002000000}" name="Column2" headerRowDxfId="129" dataDxfId="128"/>
    <tableColumn id="3" xr3:uid="{00000000-0010-0000-0F00-000003000000}" name="Column3" headerRowDxfId="127" dataDxfId="126"/>
    <tableColumn id="4" xr3:uid="{00000000-0010-0000-0F00-000004000000}" name="Column4" headerRowDxfId="125" dataDxfId="124"/>
    <tableColumn id="5" xr3:uid="{00000000-0010-0000-0F00-000005000000}" name="Column5" headerRowDxfId="123" dataDxfId="122"/>
    <tableColumn id="6" xr3:uid="{00000000-0010-0000-0F00-000006000000}" name="Column6" headerRowDxfId="121" dataDxfId="120"/>
    <tableColumn id="7" xr3:uid="{00000000-0010-0000-0F00-000007000000}" name="Column7" headerRowDxfId="119" dataDxfId="118"/>
    <tableColumn id="8" xr3:uid="{00000000-0010-0000-0F00-000008000000}" name="Column8" headerRowDxfId="117" dataDxfId="116"/>
    <tableColumn id="9" xr3:uid="{00000000-0010-0000-0F00-000009000000}" name="Column9" headerRowDxfId="115" dataDxfId="114"/>
    <tableColumn id="10" xr3:uid="{00000000-0010-0000-0F00-00000A000000}" name="Column10" headerRowDxfId="113" dataDxfId="112"/>
    <tableColumn id="11" xr3:uid="{00000000-0010-0000-0F00-00000B000000}" name="Column11" headerRowDxfId="111" dataDxfId="110"/>
  </tableColumns>
  <tableStyleInfo name="Table Style 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10000000}" name="Table22618" displayName="Table22618" ref="A7:K9" headerRowCount="0" totalsRowShown="0" headerRowDxfId="106" headerRowBorderDxfId="105" tableBorderDxfId="104" totalsRowBorderDxfId="103">
  <tableColumns count="11">
    <tableColumn id="1" xr3:uid="{00000000-0010-0000-1000-000001000000}" name="Column1" headerRowDxfId="102" dataDxfId="101"/>
    <tableColumn id="2" xr3:uid="{00000000-0010-0000-1000-000002000000}" name="Column2" headerRowDxfId="100" dataDxfId="99"/>
    <tableColumn id="3" xr3:uid="{00000000-0010-0000-1000-000003000000}" name="Column3" headerRowDxfId="98" dataDxfId="97"/>
    <tableColumn id="4" xr3:uid="{00000000-0010-0000-1000-000004000000}" name="Column4" headerRowDxfId="96" dataDxfId="95"/>
    <tableColumn id="5" xr3:uid="{00000000-0010-0000-1000-000005000000}" name="Column5" headerRowDxfId="94" dataDxfId="93"/>
    <tableColumn id="6" xr3:uid="{00000000-0010-0000-1000-000006000000}" name="Column6" headerRowDxfId="92" dataDxfId="91"/>
    <tableColumn id="7" xr3:uid="{00000000-0010-0000-1000-000007000000}" name="Column7" headerRowDxfId="90" dataDxfId="89"/>
    <tableColumn id="8" xr3:uid="{00000000-0010-0000-1000-000008000000}" name="Column8" headerRowDxfId="88" dataDxfId="87"/>
    <tableColumn id="9" xr3:uid="{00000000-0010-0000-1000-000009000000}" name="Column9" headerRowDxfId="86" dataDxfId="85"/>
    <tableColumn id="10" xr3:uid="{00000000-0010-0000-1000-00000A000000}" name="Column10" headerRowDxfId="84" dataDxfId="83"/>
    <tableColumn id="11" xr3:uid="{00000000-0010-0000-1000-00000B000000}" name="Column11" headerRowDxfId="82" dataDxfId="81"/>
  </tableColumns>
  <tableStyleInfo name="Table Style 1"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11000000}" name="Table35719" displayName="Table35719" ref="A11:K12" headerRowCount="0" totalsRowShown="0" headerRowDxfId="80" headerRowBorderDxfId="79" tableBorderDxfId="78" totalsRowBorderDxfId="77">
  <tableColumns count="11">
    <tableColumn id="1" xr3:uid="{00000000-0010-0000-1100-000001000000}" name="Column1" headerRowDxfId="76" dataDxfId="75"/>
    <tableColumn id="2" xr3:uid="{00000000-0010-0000-1100-000002000000}" name="Column2" headerRowDxfId="74" dataDxfId="73"/>
    <tableColumn id="3" xr3:uid="{00000000-0010-0000-1100-000003000000}" name="Column3" headerRowDxfId="72" dataDxfId="71"/>
    <tableColumn id="4" xr3:uid="{00000000-0010-0000-1100-000004000000}" name="Column4" headerRowDxfId="70" dataDxfId="69"/>
    <tableColumn id="5" xr3:uid="{00000000-0010-0000-1100-000005000000}" name="Column5" headerRowDxfId="68" dataDxfId="67"/>
    <tableColumn id="6" xr3:uid="{00000000-0010-0000-1100-000006000000}" name="Column6" headerRowDxfId="66" dataDxfId="65"/>
    <tableColumn id="7" xr3:uid="{00000000-0010-0000-1100-000007000000}" name="Column7" headerRowDxfId="64" dataDxfId="63"/>
    <tableColumn id="8" xr3:uid="{00000000-0010-0000-1100-000008000000}" name="Column8" headerRowDxfId="62" dataDxfId="61"/>
    <tableColumn id="9" xr3:uid="{00000000-0010-0000-1100-000009000000}" name="Column9" headerRowDxfId="60" dataDxfId="59"/>
    <tableColumn id="10" xr3:uid="{00000000-0010-0000-1100-00000A000000}" name="Column10" headerRowDxfId="58" dataDxfId="57"/>
    <tableColumn id="11" xr3:uid="{00000000-0010-0000-1100-00000B000000}" name="Column11" headerRowDxfId="56" dataDxfId="55"/>
  </tableColumns>
  <tableStyleInfo name="Table Style 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00000000-000C-0000-FFFF-FFFF12000000}" name="Table226182224" displayName="Table226182224" ref="A7:K9" headerRowCount="0" totalsRowShown="0" headerRowDxfId="51" headerRowBorderDxfId="50" tableBorderDxfId="49" totalsRowBorderDxfId="48">
  <tableColumns count="11">
    <tableColumn id="1" xr3:uid="{00000000-0010-0000-1200-000001000000}" name="Column1" headerRowDxfId="47" dataDxfId="46"/>
    <tableColumn id="2" xr3:uid="{00000000-0010-0000-1200-000002000000}" name="Column2" headerRowDxfId="45" dataDxfId="44"/>
    <tableColumn id="3" xr3:uid="{00000000-0010-0000-1200-000003000000}" name="Column3" headerRowDxfId="43" dataDxfId="42"/>
    <tableColumn id="4" xr3:uid="{00000000-0010-0000-1200-000004000000}" name="Column4" headerRowDxfId="41" dataDxfId="40"/>
    <tableColumn id="5" xr3:uid="{00000000-0010-0000-1200-000005000000}" name="Column5" headerRowDxfId="39" dataDxfId="38"/>
    <tableColumn id="6" xr3:uid="{00000000-0010-0000-1200-000006000000}" name="Column6" headerRowDxfId="37" dataDxfId="36"/>
    <tableColumn id="7" xr3:uid="{00000000-0010-0000-1200-000007000000}" name="Column7" headerRowDxfId="35" dataDxfId="34"/>
    <tableColumn id="8" xr3:uid="{00000000-0010-0000-1200-000008000000}" name="Column8" headerRowDxfId="33" dataDxfId="32"/>
    <tableColumn id="9" xr3:uid="{00000000-0010-0000-1200-000009000000}" name="Column9" headerRowDxfId="31" dataDxfId="30"/>
    <tableColumn id="10" xr3:uid="{00000000-0010-0000-1200-00000A000000}" name="Column10" headerRowDxfId="29" dataDxfId="28"/>
    <tableColumn id="11" xr3:uid="{00000000-0010-0000-1200-00000B000000}" name="Column11" headerRowDxfId="27" dataDxfId="26"/>
  </tableColumns>
  <tableStyleInfo name="Table Style 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1000000}" name="Table15" displayName="Table15" ref="A2:C5" totalsRowShown="0" headerRowDxfId="535" headerRowBorderDxfId="534" tableBorderDxfId="533" totalsRowBorderDxfId="532">
  <autoFilter ref="A2:C5" xr:uid="{00000000-0009-0000-0100-00000F000000}">
    <filterColumn colId="0" hiddenButton="1"/>
    <filterColumn colId="1" hiddenButton="1"/>
    <filterColumn colId="2" hiddenButton="1"/>
  </autoFilter>
  <tableColumns count="3">
    <tableColumn id="1" xr3:uid="{00000000-0010-0000-0100-000001000000}" name="Milestone reference" dataDxfId="531"/>
    <tableColumn id="2" xr3:uid="{00000000-0010-0000-0100-000002000000}" name="Management milestone" dataDxfId="530"/>
    <tableColumn id="3" xr3:uid="{00000000-0010-0000-0100-000003000000}" name="Milestone criteria" dataDxfId="529"/>
  </tableColumns>
  <tableStyleInfo name="Table Style 3"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00000000-000C-0000-FFFF-FFFF13000000}" name="Table357192325" displayName="Table357192325" ref="A11:K16" headerRowCount="0" totalsRowShown="0" headerRowDxfId="25" headerRowBorderDxfId="24" tableBorderDxfId="23" totalsRowBorderDxfId="22">
  <tableColumns count="11">
    <tableColumn id="1" xr3:uid="{00000000-0010-0000-1300-000001000000}" name="Column1" headerRowDxfId="21" dataDxfId="20"/>
    <tableColumn id="2" xr3:uid="{00000000-0010-0000-1300-000002000000}" name="Column2" headerRowDxfId="19" dataDxfId="18"/>
    <tableColumn id="3" xr3:uid="{00000000-0010-0000-1300-000003000000}" name="Column3" headerRowDxfId="17" dataDxfId="16"/>
    <tableColumn id="4" xr3:uid="{00000000-0010-0000-1300-000004000000}" name="Column4" headerRowDxfId="15" dataDxfId="14"/>
    <tableColumn id="5" xr3:uid="{00000000-0010-0000-1300-000005000000}" name="Column5" headerRowDxfId="13" dataDxfId="12"/>
    <tableColumn id="6" xr3:uid="{00000000-0010-0000-1300-000006000000}" name="Column6" headerRowDxfId="11" dataDxfId="10"/>
    <tableColumn id="7" xr3:uid="{00000000-0010-0000-1300-000007000000}" name="Column7" headerRowDxfId="9" dataDxfId="8"/>
    <tableColumn id="8" xr3:uid="{00000000-0010-0000-1300-000008000000}" name="Column8" headerRowDxfId="7" dataDxfId="6"/>
    <tableColumn id="9" xr3:uid="{00000000-0010-0000-1300-000009000000}" name="Column9" headerRowDxfId="5" dataDxfId="4"/>
    <tableColumn id="10" xr3:uid="{00000000-0010-0000-1300-00000A000000}" name="Column10" headerRowDxfId="3" dataDxfId="2"/>
    <tableColumn id="11" xr3:uid="{00000000-0010-0000-1300-00000B000000}" name="Column11" headerRowDxfId="1" dataDxfId="0"/>
  </tableColumns>
  <tableStyleInfo name="Table Style 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2000000}" name="Table12" displayName="Table12" ref="A7:K9" headerRowCount="0" totalsRowShown="0" headerRowDxfId="525" headerRowBorderDxfId="524" tableBorderDxfId="523" totalsRowBorderDxfId="522">
  <tableColumns count="11">
    <tableColumn id="1" xr3:uid="{00000000-0010-0000-0200-000001000000}" name="Column1" headerRowDxfId="521" dataDxfId="520"/>
    <tableColumn id="2" xr3:uid="{00000000-0010-0000-0200-000002000000}" name="Column2" headerRowDxfId="519" dataDxfId="518"/>
    <tableColumn id="3" xr3:uid="{00000000-0010-0000-0200-000003000000}" name="Column3" headerRowDxfId="517" dataDxfId="516"/>
    <tableColumn id="4" xr3:uid="{00000000-0010-0000-0200-000004000000}" name="Column4" headerRowDxfId="515" dataDxfId="514"/>
    <tableColumn id="5" xr3:uid="{00000000-0010-0000-0200-000005000000}" name="Column5" headerRowDxfId="513" dataDxfId="512"/>
    <tableColumn id="6" xr3:uid="{00000000-0010-0000-0200-000006000000}" name="Column6" headerRowDxfId="511" dataDxfId="510"/>
    <tableColumn id="7" xr3:uid="{00000000-0010-0000-0200-000007000000}" name="Column7" headerRowDxfId="509" dataDxfId="508"/>
    <tableColumn id="8" xr3:uid="{00000000-0010-0000-0200-000008000000}" name="Column8" headerRowDxfId="507" dataDxfId="506"/>
    <tableColumn id="9" xr3:uid="{00000000-0010-0000-0200-000009000000}" name="Column9" headerRowDxfId="505" dataDxfId="504"/>
    <tableColumn id="10" xr3:uid="{00000000-0010-0000-0200-00000A000000}" name="Column10" headerRowDxfId="503" dataDxfId="502"/>
    <tableColumn id="11" xr3:uid="{00000000-0010-0000-0200-00000B000000}" name="Column11" headerRowDxfId="501" dataDxfId="500"/>
  </tableColumns>
  <tableStyleInfo name="Table Style 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3000000}" name="Table13" displayName="Table13" ref="A11:K13" headerRowCount="0" totalsRowShown="0" headerRowDxfId="499" headerRowBorderDxfId="498" tableBorderDxfId="497" totalsRowBorderDxfId="496">
  <tableColumns count="11">
    <tableColumn id="1" xr3:uid="{00000000-0010-0000-0300-000001000000}" name="Column1" headerRowDxfId="495" dataDxfId="494"/>
    <tableColumn id="2" xr3:uid="{00000000-0010-0000-0300-000002000000}" name="Column2" headerRowDxfId="493" dataDxfId="492"/>
    <tableColumn id="3" xr3:uid="{00000000-0010-0000-0300-000003000000}" name="Column3" headerRowDxfId="491" dataDxfId="490"/>
    <tableColumn id="4" xr3:uid="{00000000-0010-0000-0300-000004000000}" name="Column4" headerRowDxfId="489" dataDxfId="488"/>
    <tableColumn id="5" xr3:uid="{00000000-0010-0000-0300-000005000000}" name="Column5" headerRowDxfId="487" dataDxfId="486"/>
    <tableColumn id="6" xr3:uid="{00000000-0010-0000-0300-000006000000}" name="Column6" headerRowDxfId="485" dataDxfId="484"/>
    <tableColumn id="7" xr3:uid="{00000000-0010-0000-0300-000007000000}" name="Column7" headerRowDxfId="483" dataDxfId="482"/>
    <tableColumn id="8" xr3:uid="{00000000-0010-0000-0300-000008000000}" name="Column8" headerRowDxfId="481" dataDxfId="480"/>
    <tableColumn id="9" xr3:uid="{00000000-0010-0000-0300-000009000000}" name="Column9" headerRowDxfId="479" dataDxfId="478"/>
    <tableColumn id="10" xr3:uid="{00000000-0010-0000-0300-00000A000000}" name="Column10" headerRowDxfId="477" dataDxfId="476"/>
    <tableColumn id="11" xr3:uid="{00000000-0010-0000-0300-00000B000000}" name="Column11" headerRowDxfId="475" dataDxfId="474"/>
  </tableColumns>
  <tableStyleInfo name="Table Style 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4000000}" name="Table2" displayName="Table2" ref="A7:R9" headerRowCount="0" totalsRowShown="0" headerRowDxfId="465" headerRowBorderDxfId="464" tableBorderDxfId="463" totalsRowBorderDxfId="462">
  <tableColumns count="18">
    <tableColumn id="1" xr3:uid="{00000000-0010-0000-0400-000001000000}" name="Column1" headerRowDxfId="461" dataDxfId="460"/>
    <tableColumn id="2" xr3:uid="{00000000-0010-0000-0400-000002000000}" name="Column2" headerRowDxfId="459" dataDxfId="458"/>
    <tableColumn id="3" xr3:uid="{00000000-0010-0000-0400-000003000000}" name="Column3" headerRowDxfId="457" dataDxfId="456"/>
    <tableColumn id="4" xr3:uid="{00000000-0010-0000-0400-000004000000}" name="Column4" headerRowDxfId="455" dataDxfId="454"/>
    <tableColumn id="5" xr3:uid="{00000000-0010-0000-0400-000005000000}" name="Column5" headerRowDxfId="453" dataDxfId="452"/>
    <tableColumn id="6" xr3:uid="{00000000-0010-0000-0400-000006000000}" name="Column6" headerRowDxfId="451" dataDxfId="450"/>
    <tableColumn id="7" xr3:uid="{00000000-0010-0000-0400-000007000000}" name="Column7" headerRowDxfId="449" dataDxfId="448"/>
    <tableColumn id="8" xr3:uid="{00000000-0010-0000-0400-000008000000}" name="Column8" headerRowDxfId="447" dataDxfId="446"/>
    <tableColumn id="9" xr3:uid="{00000000-0010-0000-0400-000009000000}" name="Column9" headerRowDxfId="445" dataDxfId="444"/>
    <tableColumn id="10" xr3:uid="{00000000-0010-0000-0400-00000A000000}" name="Column10" headerRowDxfId="443" dataDxfId="442"/>
    <tableColumn id="11" xr3:uid="{00000000-0010-0000-0400-00000B000000}" name="Column11" headerRowDxfId="441" dataDxfId="440"/>
    <tableColumn id="12" xr3:uid="{00000000-0010-0000-0400-00000C000000}" name="Column112" headerRowDxfId="439" dataDxfId="438"/>
    <tableColumn id="13" xr3:uid="{00000000-0010-0000-0400-00000D000000}" name="Column12" headerRowDxfId="437" dataDxfId="436"/>
    <tableColumn id="14" xr3:uid="{00000000-0010-0000-0400-00000E000000}" name="Column13" headerRowDxfId="435" dataDxfId="434"/>
    <tableColumn id="15" xr3:uid="{00000000-0010-0000-0400-00000F000000}" name="Column14" headerRowDxfId="433" dataDxfId="432"/>
    <tableColumn id="16" xr3:uid="{00000000-0010-0000-0400-000010000000}" name="Column15" headerRowDxfId="431" dataDxfId="430"/>
    <tableColumn id="17" xr3:uid="{00000000-0010-0000-0400-000011000000}" name="Column16" headerRowDxfId="429" dataDxfId="428"/>
    <tableColumn id="18" xr3:uid="{00000000-0010-0000-0400-000012000000}" name="Column17" headerRowDxfId="427" dataDxfId="426"/>
  </tableColumns>
  <tableStyleInfo name="Table Style 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5000000}" name="Table3" displayName="Table3" ref="A11:R16" headerRowCount="0" totalsRowShown="0" headerRowDxfId="425" headerRowBorderDxfId="424" tableBorderDxfId="423" totalsRowBorderDxfId="422">
  <tableColumns count="18">
    <tableColumn id="1" xr3:uid="{00000000-0010-0000-0500-000001000000}" name="Column1" headerRowDxfId="421" dataDxfId="420"/>
    <tableColumn id="2" xr3:uid="{00000000-0010-0000-0500-000002000000}" name="Column2" headerRowDxfId="419" dataDxfId="418"/>
    <tableColumn id="3" xr3:uid="{00000000-0010-0000-0500-000003000000}" name="Column3" headerRowDxfId="417" dataDxfId="416"/>
    <tableColumn id="4" xr3:uid="{00000000-0010-0000-0500-000004000000}" name="Column4" headerRowDxfId="415" dataDxfId="414"/>
    <tableColumn id="5" xr3:uid="{00000000-0010-0000-0500-000005000000}" name="Column5" headerRowDxfId="413" dataDxfId="412"/>
    <tableColumn id="6" xr3:uid="{00000000-0010-0000-0500-000006000000}" name="Column6" headerRowDxfId="411" dataDxfId="410"/>
    <tableColumn id="7" xr3:uid="{00000000-0010-0000-0500-000007000000}" name="Column7" headerRowDxfId="409" dataDxfId="408"/>
    <tableColumn id="8" xr3:uid="{00000000-0010-0000-0500-000008000000}" name="Column8" headerRowDxfId="407" dataDxfId="406"/>
    <tableColumn id="9" xr3:uid="{00000000-0010-0000-0500-000009000000}" name="Column9" headerRowDxfId="405" dataDxfId="404"/>
    <tableColumn id="10" xr3:uid="{00000000-0010-0000-0500-00000A000000}" name="Column10" headerRowDxfId="403" dataDxfId="402"/>
    <tableColumn id="11" xr3:uid="{00000000-0010-0000-0500-00000B000000}" name="Column11" headerRowDxfId="401" dataDxfId="400"/>
    <tableColumn id="12" xr3:uid="{00000000-0010-0000-0500-00000C000000}" name="Column12" headerRowDxfId="399" dataDxfId="398"/>
    <tableColumn id="13" xr3:uid="{00000000-0010-0000-0500-00000D000000}" name="Column13" headerRowDxfId="397" dataDxfId="396"/>
    <tableColumn id="14" xr3:uid="{00000000-0010-0000-0500-00000E000000}" name="Column14" headerRowDxfId="395" dataDxfId="394"/>
    <tableColumn id="18" xr3:uid="{00000000-0010-0000-0500-000012000000}" name="Column18" headerRowDxfId="393" dataDxfId="392">
      <calculatedColumnFormula>N10</calculatedColumnFormula>
    </tableColumn>
    <tableColumn id="15" xr3:uid="{00000000-0010-0000-0500-00000F000000}" name="Column15" headerRowDxfId="391" dataDxfId="390"/>
    <tableColumn id="16" xr3:uid="{00000000-0010-0000-0500-000010000000}" name="Column16" headerRowDxfId="389" dataDxfId="388"/>
    <tableColumn id="17" xr3:uid="{00000000-0010-0000-0500-000011000000}" name="Column17" headerRowDxfId="387" dataDxfId="386"/>
  </tableColumns>
  <tableStyleInfo name="Table Style 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6000000}" name="Table22" displayName="Table22" ref="A7:K9" headerRowCount="0" totalsRowShown="0" headerRowDxfId="383" headerRowBorderDxfId="382" tableBorderDxfId="381" totalsRowBorderDxfId="380">
  <tableColumns count="11">
    <tableColumn id="1" xr3:uid="{00000000-0010-0000-0600-000001000000}" name="Column1" headerRowDxfId="379" dataDxfId="378"/>
    <tableColumn id="2" xr3:uid="{00000000-0010-0000-0600-000002000000}" name="Column2" headerRowDxfId="377" dataDxfId="376"/>
    <tableColumn id="3" xr3:uid="{00000000-0010-0000-0600-000003000000}" name="Column3" headerRowDxfId="375" dataDxfId="374"/>
    <tableColumn id="4" xr3:uid="{00000000-0010-0000-0600-000004000000}" name="Column4" headerRowDxfId="373" dataDxfId="372"/>
    <tableColumn id="5" xr3:uid="{00000000-0010-0000-0600-000005000000}" name="Column5" headerRowDxfId="371" dataDxfId="370"/>
    <tableColumn id="6" xr3:uid="{00000000-0010-0000-0600-000006000000}" name="Column6" headerRowDxfId="369" dataDxfId="368"/>
    <tableColumn id="7" xr3:uid="{00000000-0010-0000-0600-000007000000}" name="Column7" headerRowDxfId="367" dataDxfId="366"/>
    <tableColumn id="8" xr3:uid="{00000000-0010-0000-0600-000008000000}" name="Column8" headerRowDxfId="365" dataDxfId="364"/>
    <tableColumn id="9" xr3:uid="{00000000-0010-0000-0600-000009000000}" name="Column9" headerRowDxfId="363" dataDxfId="362"/>
    <tableColumn id="10" xr3:uid="{00000000-0010-0000-0600-00000A000000}" name="Column10" headerRowDxfId="361" dataDxfId="360"/>
    <tableColumn id="11" xr3:uid="{00000000-0010-0000-0600-00000B000000}" name="Column11" headerRowDxfId="359" dataDxfId="358"/>
  </tableColumns>
  <tableStyleInfo name="Table Style 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7000000}" name="Table35" displayName="Table35" ref="A11:K17" headerRowCount="0" totalsRowShown="0" headerRowDxfId="357" headerRowBorderDxfId="356" tableBorderDxfId="355" totalsRowBorderDxfId="354">
  <tableColumns count="11">
    <tableColumn id="1" xr3:uid="{00000000-0010-0000-0700-000001000000}" name="Column1" headerRowDxfId="353" dataDxfId="352"/>
    <tableColumn id="2" xr3:uid="{00000000-0010-0000-0700-000002000000}" name="Column2" headerRowDxfId="351" dataDxfId="350"/>
    <tableColumn id="3" xr3:uid="{00000000-0010-0000-0700-000003000000}" name="Column3" headerRowDxfId="349" dataDxfId="348"/>
    <tableColumn id="4" xr3:uid="{00000000-0010-0000-0700-000004000000}" name="Column4" headerRowDxfId="347" dataDxfId="346"/>
    <tableColumn id="5" xr3:uid="{00000000-0010-0000-0700-000005000000}" name="Column5" headerRowDxfId="345" dataDxfId="344"/>
    <tableColumn id="6" xr3:uid="{00000000-0010-0000-0700-000006000000}" name="Column6" headerRowDxfId="343" dataDxfId="342"/>
    <tableColumn id="7" xr3:uid="{00000000-0010-0000-0700-000007000000}" name="Column7" headerRowDxfId="341" dataDxfId="340"/>
    <tableColumn id="8" xr3:uid="{00000000-0010-0000-0700-000008000000}" name="Column8" headerRowDxfId="339" dataDxfId="338"/>
    <tableColumn id="9" xr3:uid="{00000000-0010-0000-0700-000009000000}" name="Column9" headerRowDxfId="337" dataDxfId="336"/>
    <tableColumn id="10" xr3:uid="{00000000-0010-0000-0700-00000A000000}" name="Column10" headerRowDxfId="335" dataDxfId="334"/>
    <tableColumn id="11" xr3:uid="{00000000-0010-0000-0700-00000B000000}" name="Column11" headerRowDxfId="333" dataDxfId="332"/>
  </tableColumns>
  <tableStyleInfo name="Table Style 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Table22610" displayName="Table22610" ref="A7:L9" headerRowCount="0" totalsRowShown="0" headerRowDxfId="329" headerRowBorderDxfId="328" tableBorderDxfId="327" totalsRowBorderDxfId="326">
  <tableColumns count="12">
    <tableColumn id="1" xr3:uid="{00000000-0010-0000-0800-000001000000}" name="Column1" headerRowDxfId="325" dataDxfId="324"/>
    <tableColumn id="2" xr3:uid="{00000000-0010-0000-0800-000002000000}" name="Column2" headerRowDxfId="323" dataDxfId="322"/>
    <tableColumn id="3" xr3:uid="{00000000-0010-0000-0800-000003000000}" name="Column3" headerRowDxfId="321" dataDxfId="320"/>
    <tableColumn id="4" xr3:uid="{00000000-0010-0000-0800-000004000000}" name="Column4" headerRowDxfId="319" dataDxfId="318"/>
    <tableColumn id="5" xr3:uid="{00000000-0010-0000-0800-000005000000}" name="Column5" headerRowDxfId="317" dataDxfId="316"/>
    <tableColumn id="6" xr3:uid="{00000000-0010-0000-0800-000006000000}" name="Column6" headerRowDxfId="315" dataDxfId="314"/>
    <tableColumn id="7" xr3:uid="{00000000-0010-0000-0800-000007000000}" name="Column7" headerRowDxfId="313" dataDxfId="312"/>
    <tableColumn id="8" xr3:uid="{00000000-0010-0000-0800-000008000000}" name="Column8" headerRowDxfId="311" dataDxfId="310"/>
    <tableColumn id="9" xr3:uid="{00000000-0010-0000-0800-000009000000}" name="Column9" headerRowDxfId="309" dataDxfId="308"/>
    <tableColumn id="10" xr3:uid="{00000000-0010-0000-0800-00000A000000}" name="Column10" headerRowDxfId="307" dataDxfId="306"/>
    <tableColumn id="11" xr3:uid="{00000000-0010-0000-0800-00000B000000}" name="Column11" headerRowDxfId="305" dataDxfId="304"/>
    <tableColumn id="17" xr3:uid="{00000000-0010-0000-0800-000011000000}" name="Column12" headerRowDxfId="303" dataDxfId="302"/>
  </tableColumns>
  <tableStyleInfo name="Table Style 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14.xml"/><Relationship Id="rId2" Type="http://schemas.openxmlformats.org/officeDocument/2006/relationships/table" Target="../tables/table13.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table" Target="../tables/table16.xml"/><Relationship Id="rId2" Type="http://schemas.openxmlformats.org/officeDocument/2006/relationships/table" Target="../tables/table15.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18.xml"/><Relationship Id="rId2" Type="http://schemas.openxmlformats.org/officeDocument/2006/relationships/table" Target="../tables/table17.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table" Target="../tables/table20.xml"/><Relationship Id="rId2" Type="http://schemas.openxmlformats.org/officeDocument/2006/relationships/table" Target="../tables/table19.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table" Target="../tables/table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table" Target="../tables/table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table" Target="../tables/table9.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table" Target="../tables/table11.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
  <sheetViews>
    <sheetView topLeftCell="A55" zoomScale="85" zoomScaleNormal="85" workbookViewId="0"/>
  </sheetViews>
  <sheetFormatPr defaultRowHeight="14.4" x14ac:dyDescent="0.3"/>
  <sheetData/>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5" tint="0.79998168889431442"/>
  </sheetPr>
  <dimension ref="A1:K23"/>
  <sheetViews>
    <sheetView zoomScale="115" zoomScaleNormal="115" workbookViewId="0">
      <selection activeCell="G25" sqref="G25"/>
    </sheetView>
  </sheetViews>
  <sheetFormatPr defaultColWidth="12.21875" defaultRowHeight="14.4" x14ac:dyDescent="0.3"/>
  <cols>
    <col min="1" max="1" width="15.5546875" style="2" customWidth="1"/>
  </cols>
  <sheetData>
    <row r="1" spans="1:11" ht="23.25" customHeight="1" thickBot="1" x14ac:dyDescent="0.4">
      <c r="A1" s="102" t="s">
        <v>41</v>
      </c>
      <c r="B1" s="103"/>
      <c r="C1" s="103"/>
      <c r="D1" s="103"/>
      <c r="E1" s="103"/>
      <c r="F1" s="103"/>
      <c r="G1" s="103"/>
      <c r="H1" s="103"/>
      <c r="I1" s="103"/>
      <c r="J1" s="103"/>
      <c r="K1" s="104"/>
    </row>
    <row r="2" spans="1:11" ht="16.05" customHeight="1" thickBot="1" x14ac:dyDescent="0.35">
      <c r="A2" s="101" t="s">
        <v>0</v>
      </c>
      <c r="B2" s="101"/>
      <c r="C2" s="101"/>
      <c r="D2" s="101"/>
      <c r="E2" s="99" t="s">
        <v>291</v>
      </c>
      <c r="F2" s="99"/>
      <c r="G2" s="99"/>
      <c r="H2" s="99"/>
      <c r="I2" s="99"/>
      <c r="J2" s="99"/>
      <c r="K2" s="99"/>
    </row>
    <row r="3" spans="1:11" ht="16.05" customHeight="1" thickBot="1" x14ac:dyDescent="0.35">
      <c r="A3" s="101" t="s">
        <v>1</v>
      </c>
      <c r="B3" s="101"/>
      <c r="C3" s="101"/>
      <c r="D3" s="101"/>
      <c r="E3" s="99" t="s">
        <v>186</v>
      </c>
      <c r="F3" s="99"/>
      <c r="G3" s="99"/>
      <c r="H3" s="99"/>
      <c r="I3" s="99"/>
      <c r="J3" s="99"/>
      <c r="K3" s="99"/>
    </row>
    <row r="4" spans="1:11" ht="16.05" customHeight="1" thickBot="1" x14ac:dyDescent="0.35">
      <c r="A4" s="101" t="s">
        <v>40</v>
      </c>
      <c r="B4" s="101"/>
      <c r="C4" s="101"/>
      <c r="D4" s="101"/>
      <c r="E4" s="127">
        <v>123.89</v>
      </c>
      <c r="F4" s="127"/>
      <c r="G4" s="127"/>
      <c r="H4" s="127"/>
      <c r="I4" s="127"/>
      <c r="J4" s="127"/>
      <c r="K4" s="127"/>
    </row>
    <row r="5" spans="1:11" ht="32.1" customHeight="1" thickBot="1" x14ac:dyDescent="0.35">
      <c r="A5" s="108" t="s">
        <v>303</v>
      </c>
      <c r="B5" s="108"/>
      <c r="C5" s="108"/>
      <c r="D5" s="108"/>
      <c r="E5" s="109">
        <v>48579</v>
      </c>
      <c r="F5" s="99"/>
      <c r="G5" s="99"/>
      <c r="H5" s="99"/>
      <c r="I5" s="99"/>
      <c r="J5" s="99"/>
      <c r="K5" s="99"/>
    </row>
    <row r="6" spans="1:11" ht="16.05" customHeight="1" thickBot="1" x14ac:dyDescent="0.35">
      <c r="A6" s="101" t="s">
        <v>42</v>
      </c>
      <c r="B6" s="101"/>
      <c r="C6" s="101"/>
      <c r="D6" s="101"/>
      <c r="E6" s="99" t="s">
        <v>140</v>
      </c>
      <c r="F6" s="99"/>
      <c r="G6" s="99"/>
      <c r="H6" s="99"/>
      <c r="I6" s="99"/>
      <c r="J6" s="99"/>
      <c r="K6" s="99"/>
    </row>
    <row r="7" spans="1:11" ht="31.05" customHeight="1" thickBot="1" x14ac:dyDescent="0.35">
      <c r="A7" s="65" t="s">
        <v>2</v>
      </c>
      <c r="B7" s="8">
        <v>48579</v>
      </c>
      <c r="C7" s="10"/>
      <c r="D7" s="10"/>
      <c r="E7" s="10"/>
      <c r="F7" s="10"/>
      <c r="G7" s="10"/>
      <c r="H7" s="10"/>
      <c r="I7" s="10"/>
      <c r="J7" s="10"/>
      <c r="K7" s="8"/>
    </row>
    <row r="8" spans="1:11" ht="31.05" customHeight="1" thickBot="1" x14ac:dyDescent="0.35">
      <c r="A8" s="65" t="s">
        <v>19</v>
      </c>
      <c r="B8" s="9">
        <v>139.27000000000001</v>
      </c>
      <c r="C8" s="9"/>
      <c r="D8" s="9"/>
      <c r="E8" s="9"/>
      <c r="F8" s="9"/>
      <c r="G8" s="9"/>
      <c r="H8" s="9"/>
      <c r="I8" s="9"/>
      <c r="J8" s="9"/>
      <c r="K8" s="9"/>
    </row>
    <row r="9" spans="1:11" ht="31.05" customHeight="1" thickBot="1" x14ac:dyDescent="0.35">
      <c r="A9" s="66" t="s">
        <v>3</v>
      </c>
      <c r="B9" s="10">
        <v>48944</v>
      </c>
      <c r="C9" s="10">
        <v>49309</v>
      </c>
      <c r="D9" s="10">
        <v>52596</v>
      </c>
      <c r="E9" s="10"/>
      <c r="F9" s="10"/>
      <c r="G9" s="10"/>
      <c r="H9" s="10"/>
      <c r="I9" s="10"/>
      <c r="J9" s="10"/>
      <c r="K9" s="10"/>
    </row>
    <row r="10" spans="1:11" ht="29.4" thickBot="1" x14ac:dyDescent="0.35">
      <c r="A10" s="1" t="s">
        <v>4</v>
      </c>
      <c r="B10" s="105" t="s">
        <v>5</v>
      </c>
      <c r="C10" s="106"/>
      <c r="D10" s="106"/>
      <c r="E10" s="106"/>
      <c r="F10" s="106"/>
      <c r="G10" s="106"/>
      <c r="H10" s="106"/>
      <c r="I10" s="106"/>
      <c r="J10" s="106"/>
      <c r="K10" s="107"/>
    </row>
    <row r="11" spans="1:11" ht="15" thickBot="1" x14ac:dyDescent="0.35">
      <c r="A11" s="67" t="s">
        <v>9</v>
      </c>
      <c r="B11" s="11">
        <f>B8</f>
        <v>139.27000000000001</v>
      </c>
      <c r="C11" s="11"/>
      <c r="D11" s="11"/>
      <c r="E11" s="11"/>
      <c r="F11" s="11"/>
      <c r="G11" s="11"/>
      <c r="H11" s="11"/>
      <c r="I11" s="11"/>
      <c r="J11" s="11"/>
      <c r="K11" s="11"/>
    </row>
    <row r="12" spans="1:11" ht="15" thickBot="1" x14ac:dyDescent="0.35">
      <c r="A12" s="67" t="s">
        <v>12</v>
      </c>
      <c r="B12" s="11">
        <f>B11</f>
        <v>139.27000000000001</v>
      </c>
      <c r="C12" s="11"/>
      <c r="D12" s="11"/>
      <c r="E12" s="11"/>
      <c r="F12" s="11"/>
      <c r="G12" s="11"/>
      <c r="H12" s="11"/>
      <c r="I12" s="11"/>
      <c r="J12" s="11"/>
      <c r="K12" s="11"/>
    </row>
    <row r="13" spans="1:11" ht="15" thickBot="1" x14ac:dyDescent="0.35">
      <c r="A13" s="67" t="s">
        <v>13</v>
      </c>
      <c r="B13" s="11">
        <f>B11</f>
        <v>139.27000000000001</v>
      </c>
      <c r="C13" s="11"/>
      <c r="D13" s="11"/>
      <c r="E13" s="11"/>
      <c r="F13" s="11"/>
      <c r="G13" s="11"/>
      <c r="H13" s="11"/>
      <c r="I13" s="11"/>
      <c r="J13" s="11"/>
      <c r="K13" s="11"/>
    </row>
    <row r="14" spans="1:11" ht="15" thickBot="1" x14ac:dyDescent="0.35">
      <c r="A14" s="67" t="s">
        <v>20</v>
      </c>
      <c r="B14" s="11">
        <f>B11</f>
        <v>139.27000000000001</v>
      </c>
      <c r="C14" s="11"/>
      <c r="D14" s="11"/>
      <c r="E14" s="11"/>
      <c r="F14" s="11"/>
      <c r="G14" s="11"/>
      <c r="H14" s="11"/>
      <c r="I14" s="11"/>
      <c r="J14" s="11"/>
      <c r="K14" s="11"/>
    </row>
    <row r="15" spans="1:11" ht="15" thickBot="1" x14ac:dyDescent="0.35">
      <c r="A15" s="67" t="s">
        <v>21</v>
      </c>
      <c r="B15" s="12">
        <f>B11</f>
        <v>139.27000000000001</v>
      </c>
      <c r="C15" s="12"/>
      <c r="D15" s="12"/>
      <c r="E15" s="12"/>
      <c r="F15" s="12"/>
      <c r="G15" s="12"/>
      <c r="H15" s="12"/>
      <c r="I15" s="12"/>
      <c r="J15" s="12"/>
      <c r="K15" s="12"/>
    </row>
    <row r="16" spans="1:11" ht="15" thickBot="1" x14ac:dyDescent="0.35">
      <c r="A16" s="68" t="s">
        <v>48</v>
      </c>
      <c r="B16" s="12">
        <v>113.39</v>
      </c>
      <c r="C16" s="12">
        <f>B15</f>
        <v>139.27000000000001</v>
      </c>
      <c r="D16" s="12"/>
      <c r="E16" s="12"/>
      <c r="F16" s="12"/>
      <c r="G16" s="12"/>
      <c r="H16" s="12"/>
      <c r="I16" s="12"/>
      <c r="J16" s="12"/>
      <c r="K16" s="12"/>
    </row>
    <row r="17" spans="1:11" ht="15" thickBot="1" x14ac:dyDescent="0.35">
      <c r="A17" s="67" t="s">
        <v>23</v>
      </c>
      <c r="B17" s="11"/>
      <c r="C17" s="11"/>
      <c r="D17" s="11">
        <v>139.27000000000001</v>
      </c>
      <c r="E17" s="11"/>
      <c r="F17" s="11"/>
      <c r="G17" s="11"/>
      <c r="H17" s="11"/>
      <c r="I17" s="11"/>
      <c r="J17" s="11"/>
      <c r="K17" s="11"/>
    </row>
    <row r="18" spans="1:11" x14ac:dyDescent="0.3">
      <c r="A18"/>
    </row>
    <row r="19" spans="1:11" ht="15" thickBot="1" x14ac:dyDescent="0.35"/>
    <row r="20" spans="1:11" x14ac:dyDescent="0.3">
      <c r="A20" s="89" t="s">
        <v>32</v>
      </c>
      <c r="B20" s="90"/>
      <c r="C20" s="90"/>
      <c r="D20" s="90"/>
      <c r="E20" s="90"/>
      <c r="F20" s="90"/>
      <c r="G20" s="90"/>
      <c r="H20" s="90"/>
      <c r="I20" s="90"/>
      <c r="J20" s="90"/>
      <c r="K20" s="91"/>
    </row>
    <row r="21" spans="1:11" x14ac:dyDescent="0.3">
      <c r="A21" s="92" t="s">
        <v>33</v>
      </c>
      <c r="B21" s="93"/>
      <c r="C21" s="93"/>
      <c r="D21" s="93"/>
      <c r="E21" s="93"/>
      <c r="F21" s="93"/>
      <c r="G21" s="93"/>
      <c r="H21" s="93"/>
      <c r="I21" s="93"/>
      <c r="J21" s="93"/>
      <c r="K21" s="94"/>
    </row>
    <row r="22" spans="1:11" x14ac:dyDescent="0.3">
      <c r="A22" s="92" t="s">
        <v>34</v>
      </c>
      <c r="B22" s="93"/>
      <c r="C22" s="93"/>
      <c r="D22" s="93"/>
      <c r="E22" s="93"/>
      <c r="F22" s="93"/>
      <c r="G22" s="93"/>
      <c r="H22" s="93"/>
      <c r="I22" s="93"/>
      <c r="J22" s="93"/>
      <c r="K22" s="94"/>
    </row>
    <row r="23" spans="1:11" ht="15" thickBot="1" x14ac:dyDescent="0.35">
      <c r="A23" s="95" t="s">
        <v>38</v>
      </c>
      <c r="B23" s="96"/>
      <c r="C23" s="96"/>
      <c r="D23" s="96"/>
      <c r="E23" s="96"/>
      <c r="F23" s="96"/>
      <c r="G23" s="96"/>
      <c r="H23" s="96"/>
      <c r="I23" s="96"/>
      <c r="J23" s="96"/>
      <c r="K23" s="97"/>
    </row>
  </sheetData>
  <mergeCells count="16">
    <mergeCell ref="A1:K1"/>
    <mergeCell ref="A2:D2"/>
    <mergeCell ref="A3:D3"/>
    <mergeCell ref="A21:K21"/>
    <mergeCell ref="A22:K22"/>
    <mergeCell ref="E2:K2"/>
    <mergeCell ref="E3:K3"/>
    <mergeCell ref="E5:K5"/>
    <mergeCell ref="B10:K10"/>
    <mergeCell ref="A20:K20"/>
    <mergeCell ref="A4:D4"/>
    <mergeCell ref="A23:K23"/>
    <mergeCell ref="A5:D5"/>
    <mergeCell ref="A6:D6"/>
    <mergeCell ref="E6:K6"/>
    <mergeCell ref="E4:K4"/>
  </mergeCells>
  <conditionalFormatting sqref="B7 K7">
    <cfRule type="containsText" dxfId="218" priority="3" operator="containsText" text="10/12/xxxx">
      <formula>NOT(ISERROR(SEARCH("10/12/xxxx",B7)))</formula>
    </cfRule>
  </conditionalFormatting>
  <conditionalFormatting sqref="B9:K9">
    <cfRule type="containsText" dxfId="217" priority="2" operator="containsText" text="xx/xx/xxxx">
      <formula>NOT(ISERROR(SEARCH("xx/xx/xxxx",B9)))</formula>
    </cfRule>
  </conditionalFormatting>
  <conditionalFormatting sqref="C7:J7">
    <cfRule type="containsText" dxfId="216" priority="1" operator="containsText" text="xx/xx/xxxx">
      <formula>NOT(ISERROR(SEARCH("xx/xx/xxxx",C7)))</formula>
    </cfRule>
  </conditionalFormatting>
  <dataValidations count="6">
    <dataValidation allowBlank="1" showInputMessage="1" showErrorMessage="1" promptTitle="Rehabilitation Milestone" prompt="Insert the Rehabilitation Milestone number here (RM#)" sqref="A11:A17" xr:uid="{00000000-0002-0000-0900-000000000000}"/>
    <dataValidation allowBlank="1" showInputMessage="1" showErrorMessage="1" promptTitle="Insert Area (ha)" prompt="Please insert the cumulative area achieved in hectares (ha) as required" sqref="B11:K17" xr:uid="{00000000-0002-0000-0900-000001000000}"/>
    <dataValidation allowBlank="1" showInputMessage="1" showErrorMessage="1" promptTitle="Insert Date" prompt="Please insert the date the area is available for rehabilitation" sqref="B7 K7" xr:uid="{00000000-0002-0000-0900-000002000000}"/>
    <dataValidation allowBlank="1" showInputMessage="1" showErrorMessage="1" promptTitle="Insert Date" prompt="Please insert the data the milestone is to be completed by" sqref="B9:K9 C7:J7" xr:uid="{00000000-0002-0000-0900-000003000000}"/>
    <dataValidation allowBlank="1" showInputMessage="1" showErrorMessage="1" promptTitle="Insert Area (ha)" prompt="Please insert the cumulative area available in hectares (ha)" sqref="B8:K8" xr:uid="{00000000-0002-0000-0900-000004000000}"/>
    <dataValidation allowBlank="1" showInputMessage="1" showErrorMessage="1" prompt="Please input the correct Rehabilitation Area number (RA#)" sqref="E2:K2" xr:uid="{00000000-0002-0000-0900-000005000000}"/>
  </dataValidations>
  <pageMargins left="0.70866141732283472" right="0.70866141732283472" top="0.74803149606299213" bottom="0.74803149606299213" header="0.31496062992125984" footer="0.31496062992125984"/>
  <pageSetup paperSize="9" scale="59" orientation="landscape" r:id="rId1"/>
  <tableParts count="2">
    <tablePart r:id="rId2"/>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5" tint="0.79998168889431442"/>
  </sheetPr>
  <dimension ref="A1:K22"/>
  <sheetViews>
    <sheetView tabSelected="1" zoomScale="115" zoomScaleNormal="115" workbookViewId="0">
      <selection activeCell="B12" sqref="B12"/>
    </sheetView>
  </sheetViews>
  <sheetFormatPr defaultColWidth="12.21875" defaultRowHeight="14.4" x14ac:dyDescent="0.3"/>
  <cols>
    <col min="1" max="1" width="15.5546875" style="2" customWidth="1"/>
  </cols>
  <sheetData>
    <row r="1" spans="1:11" ht="23.25" customHeight="1" thickBot="1" x14ac:dyDescent="0.4">
      <c r="A1" s="102" t="s">
        <v>41</v>
      </c>
      <c r="B1" s="103"/>
      <c r="C1" s="103"/>
      <c r="D1" s="103"/>
      <c r="E1" s="103"/>
      <c r="F1" s="103"/>
      <c r="G1" s="103"/>
      <c r="H1" s="103"/>
      <c r="I1" s="103"/>
      <c r="J1" s="103"/>
      <c r="K1" s="104"/>
    </row>
    <row r="2" spans="1:11" ht="16.05" customHeight="1" thickBot="1" x14ac:dyDescent="0.35">
      <c r="A2" s="101" t="s">
        <v>0</v>
      </c>
      <c r="B2" s="101"/>
      <c r="C2" s="101"/>
      <c r="D2" s="101"/>
      <c r="E2" s="99" t="s">
        <v>292</v>
      </c>
      <c r="F2" s="99"/>
      <c r="G2" s="99"/>
      <c r="H2" s="99"/>
      <c r="I2" s="99"/>
      <c r="J2" s="99"/>
      <c r="K2" s="99"/>
    </row>
    <row r="3" spans="1:11" ht="16.05" customHeight="1" thickBot="1" x14ac:dyDescent="0.35">
      <c r="A3" s="101" t="s">
        <v>1</v>
      </c>
      <c r="B3" s="101"/>
      <c r="C3" s="101"/>
      <c r="D3" s="101"/>
      <c r="E3" s="99" t="s">
        <v>90</v>
      </c>
      <c r="F3" s="99"/>
      <c r="G3" s="99"/>
      <c r="H3" s="99"/>
      <c r="I3" s="99"/>
      <c r="J3" s="99"/>
      <c r="K3" s="99"/>
    </row>
    <row r="4" spans="1:11" ht="16.05" customHeight="1" thickBot="1" x14ac:dyDescent="0.35">
      <c r="A4" s="101" t="s">
        <v>40</v>
      </c>
      <c r="B4" s="101"/>
      <c r="C4" s="101"/>
      <c r="D4" s="101"/>
      <c r="E4" s="127">
        <v>123.89</v>
      </c>
      <c r="F4" s="127"/>
      <c r="G4" s="127"/>
      <c r="H4" s="127"/>
      <c r="I4" s="127"/>
      <c r="J4" s="127"/>
      <c r="K4" s="127"/>
    </row>
    <row r="5" spans="1:11" ht="32.1" customHeight="1" thickBot="1" x14ac:dyDescent="0.35">
      <c r="A5" s="108" t="s">
        <v>305</v>
      </c>
      <c r="B5" s="108"/>
      <c r="C5" s="108"/>
      <c r="D5" s="108"/>
      <c r="E5" s="109">
        <v>47118</v>
      </c>
      <c r="F5" s="99"/>
      <c r="G5" s="99"/>
      <c r="H5" s="99"/>
      <c r="I5" s="99"/>
      <c r="J5" s="99"/>
      <c r="K5" s="99"/>
    </row>
    <row r="6" spans="1:11" ht="16.05" customHeight="1" thickBot="1" x14ac:dyDescent="0.35">
      <c r="A6" s="101" t="s">
        <v>42</v>
      </c>
      <c r="B6" s="101"/>
      <c r="C6" s="101"/>
      <c r="D6" s="101"/>
      <c r="E6" s="99" t="s">
        <v>90</v>
      </c>
      <c r="F6" s="99"/>
      <c r="G6" s="99"/>
      <c r="H6" s="99"/>
      <c r="I6" s="99"/>
      <c r="J6" s="99"/>
      <c r="K6" s="99"/>
    </row>
    <row r="7" spans="1:11" ht="31.05" customHeight="1" thickBot="1" x14ac:dyDescent="0.35">
      <c r="A7" s="65" t="s">
        <v>2</v>
      </c>
      <c r="B7" s="8">
        <v>47118</v>
      </c>
      <c r="C7" s="8"/>
      <c r="D7" s="8"/>
      <c r="E7" s="8"/>
      <c r="F7" s="8"/>
      <c r="G7" s="8"/>
      <c r="H7" s="8"/>
      <c r="I7" s="8"/>
      <c r="J7" s="8"/>
      <c r="K7" s="8"/>
    </row>
    <row r="8" spans="1:11" ht="31.05" customHeight="1" thickBot="1" x14ac:dyDescent="0.35">
      <c r="A8" s="65" t="s">
        <v>19</v>
      </c>
      <c r="B8" s="9">
        <v>123.89</v>
      </c>
      <c r="C8" s="9"/>
      <c r="D8" s="9"/>
      <c r="E8" s="9"/>
      <c r="F8" s="9"/>
      <c r="G8" s="9"/>
      <c r="H8" s="9"/>
      <c r="I8" s="9"/>
      <c r="J8" s="9"/>
      <c r="K8" s="9"/>
    </row>
    <row r="9" spans="1:11" ht="31.05" customHeight="1" thickBot="1" x14ac:dyDescent="0.35">
      <c r="A9" s="66" t="s">
        <v>3</v>
      </c>
      <c r="B9" s="10">
        <v>47848</v>
      </c>
      <c r="C9" s="10"/>
      <c r="D9" s="10"/>
      <c r="E9" s="10"/>
      <c r="F9" s="10"/>
      <c r="G9" s="10"/>
      <c r="H9" s="10"/>
      <c r="I9" s="10"/>
      <c r="J9" s="10"/>
      <c r="K9" s="10"/>
    </row>
    <row r="10" spans="1:11" ht="29.4" thickBot="1" x14ac:dyDescent="0.35">
      <c r="A10" s="1" t="s">
        <v>4</v>
      </c>
      <c r="B10" s="105" t="s">
        <v>5</v>
      </c>
      <c r="C10" s="106"/>
      <c r="D10" s="106"/>
      <c r="E10" s="106"/>
      <c r="F10" s="106"/>
      <c r="G10" s="106"/>
      <c r="H10" s="106"/>
      <c r="I10" s="106"/>
      <c r="J10" s="106"/>
      <c r="K10" s="107"/>
    </row>
    <row r="11" spans="1:11" ht="15" thickBot="1" x14ac:dyDescent="0.35">
      <c r="A11" s="67" t="s">
        <v>10</v>
      </c>
      <c r="B11" s="11">
        <v>123.89</v>
      </c>
      <c r="C11" s="11"/>
      <c r="D11" s="11"/>
      <c r="E11" s="11"/>
      <c r="F11" s="11"/>
      <c r="G11" s="11"/>
      <c r="H11" s="11"/>
      <c r="I11" s="11"/>
      <c r="J11" s="11"/>
      <c r="K11" s="11"/>
    </row>
    <row r="12" spans="1:11" x14ac:dyDescent="0.3">
      <c r="A12"/>
    </row>
    <row r="13" spans="1:11" ht="15" thickBot="1" x14ac:dyDescent="0.35"/>
    <row r="14" spans="1:11" x14ac:dyDescent="0.3">
      <c r="A14" s="89" t="s">
        <v>32</v>
      </c>
      <c r="B14" s="90"/>
      <c r="C14" s="90"/>
      <c r="D14" s="90"/>
      <c r="E14" s="90"/>
      <c r="F14" s="90"/>
      <c r="G14" s="90"/>
      <c r="H14" s="90"/>
      <c r="I14" s="90"/>
      <c r="J14" s="90"/>
      <c r="K14" s="91"/>
    </row>
    <row r="15" spans="1:11" x14ac:dyDescent="0.3">
      <c r="A15" s="92" t="s">
        <v>33</v>
      </c>
      <c r="B15" s="93"/>
      <c r="C15" s="93"/>
      <c r="D15" s="93"/>
      <c r="E15" s="93"/>
      <c r="F15" s="93"/>
      <c r="G15" s="93"/>
      <c r="H15" s="93"/>
      <c r="I15" s="93"/>
      <c r="J15" s="93"/>
      <c r="K15" s="94"/>
    </row>
    <row r="16" spans="1:11" x14ac:dyDescent="0.3">
      <c r="A16" s="92" t="s">
        <v>34</v>
      </c>
      <c r="B16" s="93"/>
      <c r="C16" s="93"/>
      <c r="D16" s="93"/>
      <c r="E16" s="93"/>
      <c r="F16" s="93"/>
      <c r="G16" s="93"/>
      <c r="H16" s="93"/>
      <c r="I16" s="93"/>
      <c r="J16" s="93"/>
      <c r="K16" s="94"/>
    </row>
    <row r="17" spans="1:11" ht="15" thickBot="1" x14ac:dyDescent="0.35">
      <c r="A17" s="95" t="s">
        <v>38</v>
      </c>
      <c r="B17" s="96"/>
      <c r="C17" s="96"/>
      <c r="D17" s="96"/>
      <c r="E17" s="96"/>
      <c r="F17" s="96"/>
      <c r="G17" s="96"/>
      <c r="H17" s="96"/>
      <c r="I17" s="96"/>
      <c r="J17" s="96"/>
      <c r="K17" s="97"/>
    </row>
    <row r="21" spans="1:11" x14ac:dyDescent="0.3">
      <c r="B21" s="64"/>
    </row>
    <row r="22" spans="1:11" x14ac:dyDescent="0.3">
      <c r="B22" s="62"/>
    </row>
  </sheetData>
  <mergeCells count="16">
    <mergeCell ref="A1:K1"/>
    <mergeCell ref="A2:D2"/>
    <mergeCell ref="A3:D3"/>
    <mergeCell ref="A15:K15"/>
    <mergeCell ref="A16:K16"/>
    <mergeCell ref="E6:K6"/>
    <mergeCell ref="E4:K4"/>
    <mergeCell ref="B10:K10"/>
    <mergeCell ref="A14:K14"/>
    <mergeCell ref="A4:D4"/>
    <mergeCell ref="A17:K17"/>
    <mergeCell ref="A5:D5"/>
    <mergeCell ref="A6:D6"/>
    <mergeCell ref="E2:K2"/>
    <mergeCell ref="E3:K3"/>
    <mergeCell ref="E5:K5"/>
  </mergeCells>
  <conditionalFormatting sqref="B7:K7">
    <cfRule type="containsText" dxfId="163" priority="2" operator="containsText" text="10/12/xxxx">
      <formula>NOT(ISERROR(SEARCH("10/12/xxxx",B7)))</formula>
    </cfRule>
  </conditionalFormatting>
  <conditionalFormatting sqref="B9:K9">
    <cfRule type="containsText" dxfId="162" priority="1" operator="containsText" text="xx/xx/xxxx">
      <formula>NOT(ISERROR(SEARCH("xx/xx/xxxx",B9)))</formula>
    </cfRule>
  </conditionalFormatting>
  <dataValidations count="6">
    <dataValidation allowBlank="1" showInputMessage="1" showErrorMessage="1" promptTitle="Rehabilitation Milestone" prompt="Insert the Rehabilitation Milestone number here (RM#)" sqref="A11" xr:uid="{00000000-0002-0000-0A00-000000000000}"/>
    <dataValidation allowBlank="1" showInputMessage="1" showErrorMessage="1" promptTitle="Insert Area (ha)" prompt="Please insert the cumulative area achieved in hectares (ha) as required" sqref="B11:K11" xr:uid="{00000000-0002-0000-0A00-000001000000}"/>
    <dataValidation allowBlank="1" showInputMessage="1" showErrorMessage="1" promptTitle="Insert Date" prompt="Please insert the date the area is available for rehabilitation" sqref="B7:K7" xr:uid="{00000000-0002-0000-0A00-000002000000}"/>
    <dataValidation allowBlank="1" showInputMessage="1" showErrorMessage="1" promptTitle="Insert Date" prompt="Please insert the data the milestone is to be completed by" sqref="B9:K9" xr:uid="{00000000-0002-0000-0A00-000003000000}"/>
    <dataValidation allowBlank="1" showInputMessage="1" showErrorMessage="1" promptTitle="Insert Area (ha)" prompt="Please insert the cumulative area available in hectares (ha)" sqref="B8:K8" xr:uid="{00000000-0002-0000-0A00-000004000000}"/>
    <dataValidation allowBlank="1" showInputMessage="1" showErrorMessage="1" prompt="Please input the correct Rehabilitation Area number (RA#)" sqref="E2:K2" xr:uid="{00000000-0002-0000-0A00-000005000000}"/>
  </dataValidations>
  <pageMargins left="0.70866141732283472" right="0.70866141732283472" top="0.74803149606299213" bottom="0.74803149606299213" header="0.31496062992125984" footer="0.31496062992125984"/>
  <pageSetup paperSize="9" scale="59" orientation="landscape" r:id="rId1"/>
  <tableParts count="2">
    <tablePart r:id="rId2"/>
    <tablePart r:id="rId3"/>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5" tint="0.79998168889431442"/>
  </sheetPr>
  <dimension ref="A1:K18"/>
  <sheetViews>
    <sheetView zoomScale="115" zoomScaleNormal="115" workbookViewId="0">
      <selection activeCell="G25" sqref="G25"/>
    </sheetView>
  </sheetViews>
  <sheetFormatPr defaultColWidth="12.21875" defaultRowHeight="14.4" x14ac:dyDescent="0.3"/>
  <cols>
    <col min="1" max="1" width="15.5546875" style="2" customWidth="1"/>
  </cols>
  <sheetData>
    <row r="1" spans="1:11" ht="23.25" customHeight="1" thickBot="1" x14ac:dyDescent="0.4">
      <c r="A1" s="102" t="s">
        <v>41</v>
      </c>
      <c r="B1" s="103"/>
      <c r="C1" s="103"/>
      <c r="D1" s="103"/>
      <c r="E1" s="103"/>
      <c r="F1" s="103"/>
      <c r="G1" s="103"/>
      <c r="H1" s="103"/>
      <c r="I1" s="103"/>
      <c r="J1" s="103"/>
      <c r="K1" s="104"/>
    </row>
    <row r="2" spans="1:11" ht="16.05" customHeight="1" thickBot="1" x14ac:dyDescent="0.35">
      <c r="A2" s="101" t="s">
        <v>0</v>
      </c>
      <c r="B2" s="101"/>
      <c r="C2" s="101"/>
      <c r="D2" s="101"/>
      <c r="E2" s="99" t="s">
        <v>316</v>
      </c>
      <c r="F2" s="99"/>
      <c r="G2" s="99"/>
      <c r="H2" s="99"/>
      <c r="I2" s="99"/>
      <c r="J2" s="99"/>
      <c r="K2" s="99"/>
    </row>
    <row r="3" spans="1:11" ht="16.05" customHeight="1" thickBot="1" x14ac:dyDescent="0.35">
      <c r="A3" s="101" t="s">
        <v>1</v>
      </c>
      <c r="B3" s="101"/>
      <c r="C3" s="101"/>
      <c r="D3" s="101"/>
      <c r="E3" s="99" t="s">
        <v>126</v>
      </c>
      <c r="F3" s="99"/>
      <c r="G3" s="99"/>
      <c r="H3" s="99"/>
      <c r="I3" s="99"/>
      <c r="J3" s="99"/>
      <c r="K3" s="99"/>
    </row>
    <row r="4" spans="1:11" ht="16.05" customHeight="1" thickBot="1" x14ac:dyDescent="0.35">
      <c r="A4" s="101" t="s">
        <v>40</v>
      </c>
      <c r="B4" s="101"/>
      <c r="C4" s="101"/>
      <c r="D4" s="101"/>
      <c r="E4" s="127">
        <v>123.89</v>
      </c>
      <c r="F4" s="127"/>
      <c r="G4" s="127"/>
      <c r="H4" s="127"/>
      <c r="I4" s="127"/>
      <c r="J4" s="127"/>
      <c r="K4" s="127"/>
    </row>
    <row r="5" spans="1:11" ht="32.1" customHeight="1" thickBot="1" x14ac:dyDescent="0.35">
      <c r="A5" s="108" t="s">
        <v>305</v>
      </c>
      <c r="B5" s="108"/>
      <c r="C5" s="108"/>
      <c r="D5" s="108"/>
      <c r="E5" s="109">
        <v>44561</v>
      </c>
      <c r="F5" s="99"/>
      <c r="G5" s="99"/>
      <c r="H5" s="99"/>
      <c r="I5" s="99"/>
      <c r="J5" s="99"/>
      <c r="K5" s="99"/>
    </row>
    <row r="6" spans="1:11" ht="16.05" customHeight="1" thickBot="1" x14ac:dyDescent="0.35">
      <c r="A6" s="101" t="s">
        <v>42</v>
      </c>
      <c r="B6" s="101"/>
      <c r="C6" s="101"/>
      <c r="D6" s="101"/>
      <c r="E6" s="99" t="s">
        <v>126</v>
      </c>
      <c r="F6" s="99"/>
      <c r="G6" s="99"/>
      <c r="H6" s="99"/>
      <c r="I6" s="99"/>
      <c r="J6" s="99"/>
      <c r="K6" s="99"/>
    </row>
    <row r="7" spans="1:11" ht="31.05" customHeight="1" thickBot="1" x14ac:dyDescent="0.35">
      <c r="A7" s="65" t="s">
        <v>2</v>
      </c>
      <c r="B7" s="8">
        <v>44561</v>
      </c>
      <c r="C7" s="10">
        <v>44926</v>
      </c>
      <c r="D7" s="10">
        <v>45291</v>
      </c>
      <c r="E7" s="10">
        <v>45657</v>
      </c>
      <c r="F7" s="10">
        <v>46022</v>
      </c>
      <c r="G7" s="10">
        <v>46387</v>
      </c>
      <c r="H7" s="8"/>
      <c r="I7" s="8"/>
      <c r="J7" s="8"/>
      <c r="K7" s="8"/>
    </row>
    <row r="8" spans="1:11" ht="31.05" customHeight="1" thickBot="1" x14ac:dyDescent="0.35">
      <c r="A8" s="65" t="s">
        <v>19</v>
      </c>
      <c r="B8" s="9">
        <v>153.27000000000001</v>
      </c>
      <c r="C8" s="9">
        <f>Table22618[[#This Row],[Column2]]</f>
        <v>153.27000000000001</v>
      </c>
      <c r="D8" s="9">
        <f>Table22618[[#This Row],[Column3]]</f>
        <v>153.27000000000001</v>
      </c>
      <c r="E8" s="9">
        <f>Table22618[[#This Row],[Column4]]</f>
        <v>153.27000000000001</v>
      </c>
      <c r="F8" s="9">
        <f>Table22618[[#This Row],[Column5]]</f>
        <v>153.27000000000001</v>
      </c>
      <c r="G8" s="9">
        <f>Table22618[[#This Row],[Column6]]</f>
        <v>153.27000000000001</v>
      </c>
      <c r="H8" s="9"/>
      <c r="I8" s="9"/>
      <c r="J8" s="9"/>
      <c r="K8" s="9"/>
    </row>
    <row r="9" spans="1:11" ht="31.05" customHeight="1" thickBot="1" x14ac:dyDescent="0.35">
      <c r="A9" s="66" t="s">
        <v>3</v>
      </c>
      <c r="B9" s="10">
        <v>44926</v>
      </c>
      <c r="C9" s="10">
        <v>45291</v>
      </c>
      <c r="D9" s="10">
        <v>45657</v>
      </c>
      <c r="E9" s="10">
        <v>46022</v>
      </c>
      <c r="F9" s="10">
        <v>46387</v>
      </c>
      <c r="G9" s="10">
        <v>46752</v>
      </c>
      <c r="H9" s="10"/>
      <c r="I9" s="10"/>
      <c r="J9" s="10"/>
      <c r="K9" s="10"/>
    </row>
    <row r="10" spans="1:11" ht="29.4" thickBot="1" x14ac:dyDescent="0.35">
      <c r="A10" s="1" t="s">
        <v>4</v>
      </c>
      <c r="B10" s="105" t="s">
        <v>5</v>
      </c>
      <c r="C10" s="106"/>
      <c r="D10" s="106"/>
      <c r="E10" s="106"/>
      <c r="F10" s="106"/>
      <c r="G10" s="106"/>
      <c r="H10" s="106"/>
      <c r="I10" s="106"/>
      <c r="J10" s="106"/>
      <c r="K10" s="107"/>
    </row>
    <row r="11" spans="1:11" ht="15" thickBot="1" x14ac:dyDescent="0.35">
      <c r="A11" s="67" t="s">
        <v>10</v>
      </c>
      <c r="B11" s="11">
        <v>153.27000000000001</v>
      </c>
      <c r="C11" s="11"/>
      <c r="D11" s="11"/>
      <c r="E11" s="11"/>
      <c r="F11" s="11"/>
      <c r="G11" s="11"/>
      <c r="H11" s="11"/>
      <c r="I11" s="11"/>
      <c r="J11" s="11"/>
      <c r="K11" s="11"/>
    </row>
    <row r="12" spans="1:11" ht="15" thickBot="1" x14ac:dyDescent="0.35">
      <c r="A12" s="67" t="s">
        <v>23</v>
      </c>
      <c r="B12" s="11"/>
      <c r="C12" s="11"/>
      <c r="D12" s="11"/>
      <c r="E12" s="11"/>
      <c r="F12" s="11"/>
      <c r="G12" s="11">
        <v>153.27000000000001</v>
      </c>
      <c r="H12" s="11"/>
      <c r="I12" s="11"/>
      <c r="J12" s="11"/>
      <c r="K12" s="11"/>
    </row>
    <row r="13" spans="1:11" x14ac:dyDescent="0.3">
      <c r="A13"/>
    </row>
    <row r="14" spans="1:11" ht="15" thickBot="1" x14ac:dyDescent="0.35"/>
    <row r="15" spans="1:11" x14ac:dyDescent="0.3">
      <c r="A15" s="89" t="s">
        <v>32</v>
      </c>
      <c r="B15" s="90"/>
      <c r="C15" s="90"/>
      <c r="D15" s="90"/>
      <c r="E15" s="90"/>
      <c r="F15" s="90"/>
      <c r="G15" s="90"/>
      <c r="H15" s="90"/>
      <c r="I15" s="90"/>
      <c r="J15" s="90"/>
      <c r="K15" s="91"/>
    </row>
    <row r="16" spans="1:11" x14ac:dyDescent="0.3">
      <c r="A16" s="92" t="s">
        <v>33</v>
      </c>
      <c r="B16" s="93"/>
      <c r="C16" s="93"/>
      <c r="D16" s="93"/>
      <c r="E16" s="93"/>
      <c r="F16" s="93"/>
      <c r="G16" s="93"/>
      <c r="H16" s="93"/>
      <c r="I16" s="93"/>
      <c r="J16" s="93"/>
      <c r="K16" s="94"/>
    </row>
    <row r="17" spans="1:11" x14ac:dyDescent="0.3">
      <c r="A17" s="92" t="s">
        <v>34</v>
      </c>
      <c r="B17" s="93"/>
      <c r="C17" s="93"/>
      <c r="D17" s="93"/>
      <c r="E17" s="93"/>
      <c r="F17" s="93"/>
      <c r="G17" s="93"/>
      <c r="H17" s="93"/>
      <c r="I17" s="93"/>
      <c r="J17" s="93"/>
      <c r="K17" s="94"/>
    </row>
    <row r="18" spans="1:11" ht="15" thickBot="1" x14ac:dyDescent="0.35">
      <c r="A18" s="95" t="s">
        <v>38</v>
      </c>
      <c r="B18" s="96"/>
      <c r="C18" s="96"/>
      <c r="D18" s="96"/>
      <c r="E18" s="96"/>
      <c r="F18" s="96"/>
      <c r="G18" s="96"/>
      <c r="H18" s="96"/>
      <c r="I18" s="96"/>
      <c r="J18" s="96"/>
      <c r="K18" s="97"/>
    </row>
  </sheetData>
  <mergeCells count="16">
    <mergeCell ref="A1:K1"/>
    <mergeCell ref="A2:D2"/>
    <mergeCell ref="A3:D3"/>
    <mergeCell ref="A16:K16"/>
    <mergeCell ref="A17:K17"/>
    <mergeCell ref="E2:K2"/>
    <mergeCell ref="E3:K3"/>
    <mergeCell ref="E5:K5"/>
    <mergeCell ref="B10:K10"/>
    <mergeCell ref="A15:K15"/>
    <mergeCell ref="A4:D4"/>
    <mergeCell ref="A18:K18"/>
    <mergeCell ref="A5:D5"/>
    <mergeCell ref="A6:D6"/>
    <mergeCell ref="E6:K6"/>
    <mergeCell ref="E4:K4"/>
  </mergeCells>
  <conditionalFormatting sqref="B7 H7:K7">
    <cfRule type="containsText" dxfId="109" priority="3" operator="containsText" text="10/12/xxxx">
      <formula>NOT(ISERROR(SEARCH("10/12/xxxx",B7)))</formula>
    </cfRule>
  </conditionalFormatting>
  <conditionalFormatting sqref="B9:K9">
    <cfRule type="containsText" dxfId="108" priority="2" operator="containsText" text="xx/xx/xxxx">
      <formula>NOT(ISERROR(SEARCH("xx/xx/xxxx",B9)))</formula>
    </cfRule>
  </conditionalFormatting>
  <conditionalFormatting sqref="C7:G7">
    <cfRule type="containsText" dxfId="107" priority="1" operator="containsText" text="xx/xx/xxxx">
      <formula>NOT(ISERROR(SEARCH("xx/xx/xxxx",C7)))</formula>
    </cfRule>
  </conditionalFormatting>
  <dataValidations count="6">
    <dataValidation allowBlank="1" showInputMessage="1" showErrorMessage="1" prompt="Please input the correct Rehabilitation Area number (RA#)" sqref="E2:K2" xr:uid="{00000000-0002-0000-0B00-000000000000}"/>
    <dataValidation allowBlank="1" showInputMessage="1" showErrorMessage="1" promptTitle="Insert Area (ha)" prompt="Please insert the cumulative area available in hectares (ha)" sqref="B8:K8" xr:uid="{00000000-0002-0000-0B00-000001000000}"/>
    <dataValidation allowBlank="1" showInputMessage="1" showErrorMessage="1" promptTitle="Insert Date" prompt="Please insert the data the milestone is to be completed by" sqref="B9:K9 C7:G7" xr:uid="{00000000-0002-0000-0B00-000002000000}"/>
    <dataValidation allowBlank="1" showInputMessage="1" showErrorMessage="1" promptTitle="Insert Date" prompt="Please insert the date the area is available for rehabilitation" sqref="B7 H7:K7" xr:uid="{00000000-0002-0000-0B00-000003000000}"/>
    <dataValidation allowBlank="1" showInputMessage="1" showErrorMessage="1" promptTitle="Insert Area (ha)" prompt="Please insert the cumulative area achieved in hectares (ha) as required" sqref="B11:K12" xr:uid="{00000000-0002-0000-0B00-000004000000}"/>
    <dataValidation allowBlank="1" showInputMessage="1" showErrorMessage="1" promptTitle="Rehabilitation Milestone" prompt="Insert the Rehabilitation Milestone number here (RM#)" sqref="A11:A12" xr:uid="{00000000-0002-0000-0B00-000005000000}"/>
  </dataValidations>
  <pageMargins left="0.70866141732283472" right="0.70866141732283472" top="0.74803149606299213" bottom="0.74803149606299213" header="0.31496062992125984" footer="0.31496062992125984"/>
  <pageSetup paperSize="9" scale="59" orientation="landscape" r:id="rId1"/>
  <tableParts count="2">
    <tablePart r:id="rId2"/>
    <tablePart r:id="rId3"/>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5" tint="0.79998168889431442"/>
  </sheetPr>
  <dimension ref="A1:K22"/>
  <sheetViews>
    <sheetView zoomScale="115" zoomScaleNormal="115" workbookViewId="0">
      <selection activeCell="G25" sqref="G25"/>
    </sheetView>
  </sheetViews>
  <sheetFormatPr defaultColWidth="12.21875" defaultRowHeight="14.4" x14ac:dyDescent="0.3"/>
  <cols>
    <col min="1" max="1" width="15.5546875" style="2" customWidth="1"/>
  </cols>
  <sheetData>
    <row r="1" spans="1:11" ht="23.25" customHeight="1" thickBot="1" x14ac:dyDescent="0.4">
      <c r="A1" s="102" t="s">
        <v>41</v>
      </c>
      <c r="B1" s="103"/>
      <c r="C1" s="103"/>
      <c r="D1" s="103"/>
      <c r="E1" s="103"/>
      <c r="F1" s="103"/>
      <c r="G1" s="103"/>
      <c r="H1" s="103"/>
      <c r="I1" s="103"/>
      <c r="J1" s="103"/>
      <c r="K1" s="104"/>
    </row>
    <row r="2" spans="1:11" ht="16.05" customHeight="1" thickBot="1" x14ac:dyDescent="0.35">
      <c r="A2" s="101" t="s">
        <v>0</v>
      </c>
      <c r="B2" s="101"/>
      <c r="C2" s="101"/>
      <c r="D2" s="101"/>
      <c r="E2" s="99" t="s">
        <v>315</v>
      </c>
      <c r="F2" s="99"/>
      <c r="G2" s="99"/>
      <c r="H2" s="99"/>
      <c r="I2" s="99"/>
      <c r="J2" s="99"/>
      <c r="K2" s="99"/>
    </row>
    <row r="3" spans="1:11" ht="16.05" customHeight="1" thickBot="1" x14ac:dyDescent="0.35">
      <c r="A3" s="101" t="s">
        <v>1</v>
      </c>
      <c r="B3" s="101"/>
      <c r="C3" s="101"/>
      <c r="D3" s="101"/>
      <c r="E3" s="99" t="s">
        <v>293</v>
      </c>
      <c r="F3" s="99"/>
      <c r="G3" s="99"/>
      <c r="H3" s="99"/>
      <c r="I3" s="99"/>
      <c r="J3" s="99"/>
      <c r="K3" s="99"/>
    </row>
    <row r="4" spans="1:11" ht="16.05" customHeight="1" thickBot="1" x14ac:dyDescent="0.35">
      <c r="A4" s="101" t="s">
        <v>40</v>
      </c>
      <c r="B4" s="101"/>
      <c r="C4" s="101"/>
      <c r="D4" s="101"/>
      <c r="E4" s="127">
        <v>123.89</v>
      </c>
      <c r="F4" s="127"/>
      <c r="G4" s="127"/>
      <c r="H4" s="127"/>
      <c r="I4" s="127"/>
      <c r="J4" s="127"/>
      <c r="K4" s="127"/>
    </row>
    <row r="5" spans="1:11" ht="32.1" customHeight="1" thickBot="1" x14ac:dyDescent="0.35">
      <c r="A5" s="108" t="s">
        <v>303</v>
      </c>
      <c r="B5" s="108"/>
      <c r="C5" s="108"/>
      <c r="D5" s="108"/>
      <c r="E5" s="109">
        <v>48579</v>
      </c>
      <c r="F5" s="99"/>
      <c r="G5" s="99"/>
      <c r="H5" s="99"/>
      <c r="I5" s="99"/>
      <c r="J5" s="99"/>
      <c r="K5" s="99"/>
    </row>
    <row r="6" spans="1:11" ht="16.05" customHeight="1" thickBot="1" x14ac:dyDescent="0.35">
      <c r="A6" s="101" t="s">
        <v>42</v>
      </c>
      <c r="B6" s="101"/>
      <c r="C6" s="101"/>
      <c r="D6" s="101"/>
      <c r="E6" s="99" t="s">
        <v>140</v>
      </c>
      <c r="F6" s="99"/>
      <c r="G6" s="99"/>
      <c r="H6" s="99"/>
      <c r="I6" s="99"/>
      <c r="J6" s="99"/>
      <c r="K6" s="99"/>
    </row>
    <row r="7" spans="1:11" ht="31.05" customHeight="1" thickBot="1" x14ac:dyDescent="0.35">
      <c r="A7" s="65" t="s">
        <v>2</v>
      </c>
      <c r="B7" s="8">
        <v>48579</v>
      </c>
      <c r="C7" s="10"/>
      <c r="D7" s="10"/>
      <c r="E7" s="10"/>
      <c r="F7" s="10"/>
      <c r="G7" s="10"/>
      <c r="H7" s="10"/>
      <c r="I7" s="10"/>
      <c r="J7" s="10"/>
      <c r="K7" s="8"/>
    </row>
    <row r="8" spans="1:11" ht="31.05" customHeight="1" thickBot="1" x14ac:dyDescent="0.35">
      <c r="A8" s="65" t="s">
        <v>19</v>
      </c>
      <c r="B8" s="9">
        <f>E4</f>
        <v>123.89</v>
      </c>
      <c r="C8" s="9"/>
      <c r="D8" s="9"/>
      <c r="E8" s="9"/>
      <c r="F8" s="9"/>
      <c r="G8" s="9"/>
      <c r="H8" s="9"/>
      <c r="I8" s="9"/>
      <c r="J8" s="9"/>
      <c r="K8" s="9"/>
    </row>
    <row r="9" spans="1:11" ht="31.05" customHeight="1" thickBot="1" x14ac:dyDescent="0.35">
      <c r="A9" s="66" t="s">
        <v>3</v>
      </c>
      <c r="B9" s="10">
        <v>48944</v>
      </c>
      <c r="C9" s="10">
        <v>49309</v>
      </c>
      <c r="D9" s="10">
        <v>52596</v>
      </c>
      <c r="E9" s="10"/>
      <c r="F9" s="10"/>
      <c r="G9" s="10"/>
      <c r="H9" s="10"/>
      <c r="I9" s="10"/>
      <c r="J9" s="10"/>
      <c r="K9" s="10"/>
    </row>
    <row r="10" spans="1:11" ht="29.4" thickBot="1" x14ac:dyDescent="0.35">
      <c r="A10" s="1" t="s">
        <v>4</v>
      </c>
      <c r="B10" s="105" t="s">
        <v>5</v>
      </c>
      <c r="C10" s="106"/>
      <c r="D10" s="106"/>
      <c r="E10" s="106"/>
      <c r="F10" s="106"/>
      <c r="G10" s="106"/>
      <c r="H10" s="106"/>
      <c r="I10" s="106"/>
      <c r="J10" s="106"/>
      <c r="K10" s="107"/>
    </row>
    <row r="11" spans="1:11" ht="15" thickBot="1" x14ac:dyDescent="0.35">
      <c r="A11" s="67" t="s">
        <v>9</v>
      </c>
      <c r="B11" s="11">
        <v>3.95</v>
      </c>
      <c r="C11" s="11"/>
      <c r="D11" s="11"/>
      <c r="E11" s="11"/>
      <c r="F11" s="11"/>
      <c r="G11" s="11"/>
      <c r="H11" s="11"/>
      <c r="I11" s="11"/>
      <c r="J11" s="11"/>
      <c r="K11" s="11"/>
    </row>
    <row r="12" spans="1:11" ht="15" thickBot="1" x14ac:dyDescent="0.35">
      <c r="A12" s="67" t="s">
        <v>12</v>
      </c>
      <c r="B12" s="11">
        <v>3.95</v>
      </c>
      <c r="C12" s="11"/>
      <c r="D12" s="11"/>
      <c r="E12" s="11"/>
      <c r="F12" s="11"/>
      <c r="G12" s="11"/>
      <c r="H12" s="11"/>
      <c r="I12" s="11"/>
      <c r="J12" s="11"/>
      <c r="K12" s="11"/>
    </row>
    <row r="13" spans="1:11" ht="15" thickBot="1" x14ac:dyDescent="0.35">
      <c r="A13" s="67" t="s">
        <v>13</v>
      </c>
      <c r="B13" s="11">
        <v>3.95</v>
      </c>
      <c r="C13" s="11"/>
      <c r="D13" s="11"/>
      <c r="E13" s="11"/>
      <c r="F13" s="11"/>
      <c r="G13" s="11"/>
      <c r="H13" s="11"/>
      <c r="I13" s="11"/>
      <c r="J13" s="11"/>
      <c r="K13" s="11"/>
    </row>
    <row r="14" spans="1:11" ht="15" thickBot="1" x14ac:dyDescent="0.35">
      <c r="A14" s="67" t="s">
        <v>20</v>
      </c>
      <c r="B14" s="11">
        <v>3.95</v>
      </c>
      <c r="C14" s="11"/>
      <c r="D14" s="11"/>
      <c r="E14" s="11"/>
      <c r="F14" s="11"/>
      <c r="G14" s="11"/>
      <c r="H14" s="11"/>
      <c r="I14" s="11"/>
      <c r="J14" s="11"/>
      <c r="K14" s="11"/>
    </row>
    <row r="15" spans="1:11" ht="15" thickBot="1" x14ac:dyDescent="0.35">
      <c r="A15" s="68" t="s">
        <v>48</v>
      </c>
      <c r="B15" s="12"/>
      <c r="C15" s="12">
        <v>3.95</v>
      </c>
      <c r="D15" s="12"/>
      <c r="E15" s="12"/>
      <c r="F15" s="12"/>
      <c r="G15" s="12"/>
      <c r="H15" s="12"/>
      <c r="I15" s="12"/>
      <c r="J15" s="12"/>
      <c r="K15" s="12"/>
    </row>
    <row r="16" spans="1:11" ht="15" thickBot="1" x14ac:dyDescent="0.35">
      <c r="A16" s="67" t="s">
        <v>23</v>
      </c>
      <c r="B16" s="11"/>
      <c r="C16" s="11"/>
      <c r="D16" s="11">
        <v>3.95</v>
      </c>
      <c r="E16" s="11"/>
      <c r="F16" s="11"/>
      <c r="G16" s="11"/>
      <c r="H16" s="11"/>
      <c r="I16" s="11"/>
      <c r="J16" s="11"/>
      <c r="K16" s="11"/>
    </row>
    <row r="17" spans="1:11" x14ac:dyDescent="0.3">
      <c r="A17"/>
    </row>
    <row r="18" spans="1:11" ht="15" thickBot="1" x14ac:dyDescent="0.35"/>
    <row r="19" spans="1:11" x14ac:dyDescent="0.3">
      <c r="A19" s="89" t="s">
        <v>32</v>
      </c>
      <c r="B19" s="90"/>
      <c r="C19" s="90"/>
      <c r="D19" s="90"/>
      <c r="E19" s="90"/>
      <c r="F19" s="90"/>
      <c r="G19" s="90"/>
      <c r="H19" s="90"/>
      <c r="I19" s="90"/>
      <c r="J19" s="90"/>
      <c r="K19" s="91"/>
    </row>
    <row r="20" spans="1:11" x14ac:dyDescent="0.3">
      <c r="A20" s="92" t="s">
        <v>33</v>
      </c>
      <c r="B20" s="93"/>
      <c r="C20" s="93"/>
      <c r="D20" s="93"/>
      <c r="E20" s="93"/>
      <c r="F20" s="93"/>
      <c r="G20" s="93"/>
      <c r="H20" s="93"/>
      <c r="I20" s="93"/>
      <c r="J20" s="93"/>
      <c r="K20" s="94"/>
    </row>
    <row r="21" spans="1:11" x14ac:dyDescent="0.3">
      <c r="A21" s="92" t="s">
        <v>34</v>
      </c>
      <c r="B21" s="93"/>
      <c r="C21" s="93"/>
      <c r="D21" s="93"/>
      <c r="E21" s="93"/>
      <c r="F21" s="93"/>
      <c r="G21" s="93"/>
      <c r="H21" s="93"/>
      <c r="I21" s="93"/>
      <c r="J21" s="93"/>
      <c r="K21" s="94"/>
    </row>
    <row r="22" spans="1:11" ht="15" thickBot="1" x14ac:dyDescent="0.35">
      <c r="A22" s="95" t="s">
        <v>38</v>
      </c>
      <c r="B22" s="96"/>
      <c r="C22" s="96"/>
      <c r="D22" s="96"/>
      <c r="E22" s="96"/>
      <c r="F22" s="96"/>
      <c r="G22" s="96"/>
      <c r="H22" s="96"/>
      <c r="I22" s="96"/>
      <c r="J22" s="96"/>
      <c r="K22" s="97"/>
    </row>
  </sheetData>
  <mergeCells count="16">
    <mergeCell ref="A1:K1"/>
    <mergeCell ref="A2:D2"/>
    <mergeCell ref="A3:D3"/>
    <mergeCell ref="A20:K20"/>
    <mergeCell ref="A21:K21"/>
    <mergeCell ref="E6:K6"/>
    <mergeCell ref="E4:K4"/>
    <mergeCell ref="B10:K10"/>
    <mergeCell ref="A19:K19"/>
    <mergeCell ref="A4:D4"/>
    <mergeCell ref="A22:K22"/>
    <mergeCell ref="A5:D5"/>
    <mergeCell ref="A6:D6"/>
    <mergeCell ref="E2:K2"/>
    <mergeCell ref="E3:K3"/>
    <mergeCell ref="E5:K5"/>
  </mergeCells>
  <conditionalFormatting sqref="B7 K7">
    <cfRule type="containsText" dxfId="54" priority="3" operator="containsText" text="10/12/xxxx">
      <formula>NOT(ISERROR(SEARCH("10/12/xxxx",B7)))</formula>
    </cfRule>
  </conditionalFormatting>
  <conditionalFormatting sqref="B9:K9">
    <cfRule type="containsText" dxfId="53" priority="2" operator="containsText" text="xx/xx/xxxx">
      <formula>NOT(ISERROR(SEARCH("xx/xx/xxxx",B9)))</formula>
    </cfRule>
  </conditionalFormatting>
  <conditionalFormatting sqref="C7:J7">
    <cfRule type="containsText" dxfId="52" priority="1" operator="containsText" text="xx/xx/xxxx">
      <formula>NOT(ISERROR(SEARCH("xx/xx/xxxx",C7)))</formula>
    </cfRule>
  </conditionalFormatting>
  <dataValidations xWindow="1484" yWindow="475" count="6">
    <dataValidation allowBlank="1" showInputMessage="1" showErrorMessage="1" prompt="Please input the correct Rehabilitation Area number (RA#)" sqref="E2:K2" xr:uid="{00000000-0002-0000-0C00-000000000000}"/>
    <dataValidation allowBlank="1" showInputMessage="1" showErrorMessage="1" promptTitle="Insert Area (ha)" prompt="Please insert the cumulative area available in hectares (ha)" sqref="B8:K8" xr:uid="{00000000-0002-0000-0C00-000001000000}"/>
    <dataValidation allowBlank="1" showInputMessage="1" showErrorMessage="1" promptTitle="Insert Date" prompt="Please insert the data the milestone is to be completed by" sqref="B9:K9 C7:J7" xr:uid="{00000000-0002-0000-0C00-000002000000}"/>
    <dataValidation allowBlank="1" showInputMessage="1" showErrorMessage="1" promptTitle="Insert Date" prompt="Please insert the date the area is available for rehabilitation" sqref="B7 K7" xr:uid="{00000000-0002-0000-0C00-000003000000}"/>
    <dataValidation allowBlank="1" showInputMessage="1" showErrorMessage="1" promptTitle="Insert Area (ha)" prompt="Please insert the cumulative area achieved in hectares (ha) as required" sqref="B11:K16" xr:uid="{00000000-0002-0000-0C00-000004000000}"/>
    <dataValidation allowBlank="1" showInputMessage="1" showErrorMessage="1" promptTitle="Rehabilitation Milestone" prompt="Insert the Rehabilitation Milestone number here (RM#)" sqref="A11:A16" xr:uid="{00000000-0002-0000-0C00-000005000000}"/>
  </dataValidations>
  <pageMargins left="0.70866141732283472" right="0.70866141732283472" top="0.74803149606299213" bottom="0.74803149606299213" header="0.31496062992125984" footer="0.31496062992125984"/>
  <pageSetup paperSize="9" scale="59" orientation="landscape" r:id="rId1"/>
  <tableParts count="2">
    <tablePart r:id="rId2"/>
    <tablePart r:id="rId3"/>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H31"/>
  <sheetViews>
    <sheetView zoomScale="80" zoomScaleNormal="80" workbookViewId="0">
      <selection activeCell="E35" sqref="E35"/>
    </sheetView>
  </sheetViews>
  <sheetFormatPr defaultRowHeight="14.4" x14ac:dyDescent="0.3"/>
  <cols>
    <col min="2" max="2" width="9.21875" style="47"/>
    <col min="3" max="3" width="24.21875" style="47" bestFit="1" customWidth="1"/>
    <col min="4" max="4" width="9.21875" style="47"/>
    <col min="5" max="5" width="46.44140625" style="47" customWidth="1"/>
    <col min="6" max="6" width="10.5546875" style="48" bestFit="1" customWidth="1"/>
  </cols>
  <sheetData>
    <row r="1" spans="1:8" x14ac:dyDescent="0.3">
      <c r="A1" t="s">
        <v>138</v>
      </c>
    </row>
    <row r="3" spans="1:8" x14ac:dyDescent="0.3">
      <c r="B3" s="37" t="s">
        <v>172</v>
      </c>
      <c r="C3" s="37" t="s">
        <v>173</v>
      </c>
      <c r="D3" s="37" t="s">
        <v>175</v>
      </c>
      <c r="E3" s="37" t="s">
        <v>139</v>
      </c>
      <c r="F3" s="40" t="s">
        <v>174</v>
      </c>
    </row>
    <row r="4" spans="1:8" x14ac:dyDescent="0.3">
      <c r="B4" s="35">
        <v>26</v>
      </c>
      <c r="C4" s="36" t="s">
        <v>140</v>
      </c>
      <c r="D4" s="36" t="s">
        <v>64</v>
      </c>
      <c r="E4" s="36" t="s">
        <v>259</v>
      </c>
      <c r="F4" s="36">
        <v>8.0630469999999992</v>
      </c>
    </row>
    <row r="5" spans="1:8" x14ac:dyDescent="0.3">
      <c r="B5" s="35">
        <v>27</v>
      </c>
      <c r="C5" s="36" t="s">
        <v>140</v>
      </c>
      <c r="D5" s="36" t="s">
        <v>64</v>
      </c>
      <c r="E5" s="36" t="s">
        <v>176</v>
      </c>
      <c r="F5" s="36">
        <v>3.592409</v>
      </c>
    </row>
    <row r="6" spans="1:8" x14ac:dyDescent="0.3">
      <c r="B6" s="35">
        <v>28</v>
      </c>
      <c r="C6" s="36" t="s">
        <v>140</v>
      </c>
      <c r="D6" s="36" t="s">
        <v>64</v>
      </c>
      <c r="E6" s="36" t="s">
        <v>190</v>
      </c>
      <c r="F6" s="36">
        <v>9.1987699999999997</v>
      </c>
    </row>
    <row r="7" spans="1:8" x14ac:dyDescent="0.3">
      <c r="B7" s="35">
        <v>29</v>
      </c>
      <c r="C7" s="36" t="s">
        <v>140</v>
      </c>
      <c r="D7" s="36" t="s">
        <v>64</v>
      </c>
      <c r="E7" s="36" t="s">
        <v>191</v>
      </c>
      <c r="F7" s="36">
        <v>0.74047300000000005</v>
      </c>
    </row>
    <row r="8" spans="1:8" x14ac:dyDescent="0.3">
      <c r="B8" s="35">
        <v>49</v>
      </c>
      <c r="C8" s="36" t="s">
        <v>140</v>
      </c>
      <c r="D8" s="36" t="s">
        <v>64</v>
      </c>
      <c r="E8" s="36" t="s">
        <v>193</v>
      </c>
      <c r="F8" s="36">
        <v>20.11131</v>
      </c>
    </row>
    <row r="9" spans="1:8" x14ac:dyDescent="0.3">
      <c r="B9" s="35">
        <v>50</v>
      </c>
      <c r="C9" s="36" t="s">
        <v>140</v>
      </c>
      <c r="D9" s="36" t="s">
        <v>64</v>
      </c>
      <c r="E9" s="36" t="s">
        <v>194</v>
      </c>
      <c r="F9" s="36">
        <v>140.85103100000001</v>
      </c>
    </row>
    <row r="10" spans="1:8" x14ac:dyDescent="0.3">
      <c r="B10" s="35">
        <v>52</v>
      </c>
      <c r="C10" s="36" t="s">
        <v>140</v>
      </c>
      <c r="D10" s="36" t="s">
        <v>64</v>
      </c>
      <c r="E10" s="36" t="s">
        <v>195</v>
      </c>
      <c r="F10" s="36">
        <v>207.43955199999999</v>
      </c>
    </row>
    <row r="11" spans="1:8" x14ac:dyDescent="0.3">
      <c r="B11" s="35">
        <v>53</v>
      </c>
      <c r="C11" s="36" t="s">
        <v>140</v>
      </c>
      <c r="D11" s="36" t="s">
        <v>64</v>
      </c>
      <c r="E11" s="36" t="s">
        <v>264</v>
      </c>
      <c r="F11" s="36">
        <v>11.464596</v>
      </c>
    </row>
    <row r="12" spans="1:8" x14ac:dyDescent="0.3">
      <c r="B12" s="35">
        <v>65</v>
      </c>
      <c r="C12" s="36" t="s">
        <v>140</v>
      </c>
      <c r="D12" s="36" t="s">
        <v>64</v>
      </c>
      <c r="E12" s="36" t="s">
        <v>196</v>
      </c>
      <c r="F12" s="36">
        <v>108.622601</v>
      </c>
    </row>
    <row r="13" spans="1:8" x14ac:dyDescent="0.3">
      <c r="B13" s="35">
        <v>66</v>
      </c>
      <c r="C13" s="36" t="s">
        <v>140</v>
      </c>
      <c r="D13" s="36" t="s">
        <v>64</v>
      </c>
      <c r="E13" s="36" t="s">
        <v>197</v>
      </c>
      <c r="F13" s="36">
        <v>11.553309</v>
      </c>
    </row>
    <row r="14" spans="1:8" x14ac:dyDescent="0.3">
      <c r="B14" s="35">
        <v>86</v>
      </c>
      <c r="C14" s="36" t="s">
        <v>140</v>
      </c>
      <c r="D14" s="36" t="s">
        <v>64</v>
      </c>
      <c r="E14" s="36" t="s">
        <v>198</v>
      </c>
      <c r="F14" s="36">
        <v>5.6129949999999997</v>
      </c>
    </row>
    <row r="15" spans="1:8" x14ac:dyDescent="0.3">
      <c r="B15" s="35">
        <v>87</v>
      </c>
      <c r="C15" s="36" t="s">
        <v>140</v>
      </c>
      <c r="D15" s="36" t="s">
        <v>64</v>
      </c>
      <c r="E15" s="36" t="s">
        <v>199</v>
      </c>
      <c r="F15" s="36">
        <v>295.496669</v>
      </c>
      <c r="G15" s="39"/>
      <c r="H15" s="36"/>
    </row>
    <row r="16" spans="1:8" x14ac:dyDescent="0.3">
      <c r="B16" s="35">
        <v>88</v>
      </c>
      <c r="C16" s="36" t="s">
        <v>140</v>
      </c>
      <c r="D16" s="36" t="s">
        <v>64</v>
      </c>
      <c r="E16" s="36" t="s">
        <v>200</v>
      </c>
      <c r="F16" s="36">
        <v>17.241924000000001</v>
      </c>
      <c r="H16" s="36"/>
    </row>
    <row r="17" spans="2:8" x14ac:dyDescent="0.3">
      <c r="B17" s="35">
        <v>90</v>
      </c>
      <c r="C17" s="36" t="s">
        <v>140</v>
      </c>
      <c r="D17" s="36" t="s">
        <v>64</v>
      </c>
      <c r="E17" s="36" t="s">
        <v>265</v>
      </c>
      <c r="F17" s="36">
        <v>18.299716</v>
      </c>
      <c r="H17" s="36"/>
    </row>
    <row r="18" spans="2:8" x14ac:dyDescent="0.3">
      <c r="B18" s="35">
        <v>111</v>
      </c>
      <c r="C18" s="36" t="s">
        <v>140</v>
      </c>
      <c r="D18" s="36" t="s">
        <v>64</v>
      </c>
      <c r="E18" s="36" t="s">
        <v>201</v>
      </c>
      <c r="F18" s="36">
        <v>50.864818999999997</v>
      </c>
      <c r="H18" s="36"/>
    </row>
    <row r="19" spans="2:8" x14ac:dyDescent="0.3">
      <c r="B19" s="35">
        <v>112</v>
      </c>
      <c r="C19" s="36" t="s">
        <v>140</v>
      </c>
      <c r="D19" s="36" t="s">
        <v>64</v>
      </c>
      <c r="E19" s="36" t="s">
        <v>202</v>
      </c>
      <c r="F19" s="36">
        <v>109.996878</v>
      </c>
      <c r="H19" s="36"/>
    </row>
    <row r="20" spans="2:8" x14ac:dyDescent="0.3">
      <c r="B20" s="35">
        <v>114</v>
      </c>
      <c r="C20" s="36" t="s">
        <v>140</v>
      </c>
      <c r="D20" s="36" t="s">
        <v>64</v>
      </c>
      <c r="E20" s="36" t="s">
        <v>203</v>
      </c>
      <c r="F20" s="36">
        <v>36.448492000000002</v>
      </c>
      <c r="H20" s="36"/>
    </row>
    <row r="21" spans="2:8" x14ac:dyDescent="0.3">
      <c r="B21" s="35"/>
      <c r="C21" s="36"/>
      <c r="D21" s="36"/>
      <c r="E21" s="36"/>
      <c r="F21" s="45"/>
      <c r="H21" s="36"/>
    </row>
    <row r="22" spans="2:8" x14ac:dyDescent="0.3">
      <c r="B22" s="35"/>
      <c r="C22" s="36"/>
      <c r="D22" s="36"/>
      <c r="E22" s="36"/>
      <c r="F22" s="45"/>
      <c r="H22" s="36"/>
    </row>
    <row r="23" spans="2:8" x14ac:dyDescent="0.3">
      <c r="B23" s="35"/>
      <c r="C23" s="36"/>
      <c r="D23" s="36"/>
      <c r="E23" s="36"/>
      <c r="F23" s="45"/>
      <c r="H23" s="36"/>
    </row>
    <row r="24" spans="2:8" x14ac:dyDescent="0.3">
      <c r="B24" s="35"/>
      <c r="C24" s="36"/>
      <c r="D24" s="36"/>
      <c r="E24" s="36"/>
      <c r="F24" s="45"/>
      <c r="H24" s="36"/>
    </row>
    <row r="25" spans="2:8" x14ac:dyDescent="0.3">
      <c r="B25" s="35"/>
      <c r="C25" s="36"/>
      <c r="D25" s="36"/>
      <c r="E25" s="36"/>
      <c r="F25" s="45"/>
      <c r="H25" s="36"/>
    </row>
    <row r="26" spans="2:8" x14ac:dyDescent="0.3">
      <c r="B26" s="35"/>
      <c r="C26" s="36"/>
      <c r="D26" s="36"/>
      <c r="E26" s="36"/>
      <c r="F26" s="45"/>
      <c r="H26" s="36"/>
    </row>
    <row r="27" spans="2:8" x14ac:dyDescent="0.3">
      <c r="B27" s="35"/>
      <c r="C27" s="36"/>
      <c r="D27" s="36"/>
      <c r="E27" s="36"/>
      <c r="F27" s="45"/>
      <c r="H27" s="36"/>
    </row>
    <row r="28" spans="2:8" x14ac:dyDescent="0.3">
      <c r="B28" s="38"/>
      <c r="C28" s="39"/>
      <c r="D28" s="36"/>
      <c r="E28" s="39"/>
      <c r="F28" s="41"/>
      <c r="H28" s="36"/>
    </row>
    <row r="29" spans="2:8" x14ac:dyDescent="0.3">
      <c r="B29" s="38"/>
      <c r="C29" s="39"/>
      <c r="D29" s="36"/>
      <c r="E29" s="54" t="s">
        <v>263</v>
      </c>
      <c r="F29" s="55">
        <f>SUM(F4:F27)</f>
        <v>1055.5985910000002</v>
      </c>
      <c r="G29" s="39"/>
      <c r="H29" s="36"/>
    </row>
    <row r="30" spans="2:8" x14ac:dyDescent="0.3">
      <c r="B30" s="38"/>
      <c r="C30" s="39"/>
      <c r="D30" s="36"/>
      <c r="E30" s="39"/>
      <c r="F30" s="41"/>
    </row>
    <row r="31" spans="2:8" x14ac:dyDescent="0.3">
      <c r="D31" s="36"/>
    </row>
  </sheetData>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22"/>
  <sheetViews>
    <sheetView workbookViewId="0">
      <selection activeCell="E35" sqref="E35"/>
    </sheetView>
  </sheetViews>
  <sheetFormatPr defaultRowHeight="14.4" x14ac:dyDescent="0.3"/>
  <cols>
    <col min="3" max="3" width="26.44140625" customWidth="1"/>
    <col min="4" max="4" width="7.5546875" customWidth="1"/>
    <col min="5" max="5" width="47.21875" bestFit="1" customWidth="1"/>
    <col min="6" max="6" width="10.5546875" style="24" bestFit="1" customWidth="1"/>
  </cols>
  <sheetData>
    <row r="1" spans="1:6" x14ac:dyDescent="0.3">
      <c r="A1" t="s">
        <v>178</v>
      </c>
    </row>
    <row r="3" spans="1:6" x14ac:dyDescent="0.3">
      <c r="B3" s="43" t="s">
        <v>172</v>
      </c>
      <c r="C3" s="43" t="s">
        <v>173</v>
      </c>
      <c r="D3" s="43" t="s">
        <v>175</v>
      </c>
      <c r="E3" s="43" t="s">
        <v>139</v>
      </c>
      <c r="F3" s="46" t="s">
        <v>174</v>
      </c>
    </row>
    <row r="4" spans="1:6" x14ac:dyDescent="0.3">
      <c r="B4" s="56">
        <v>22</v>
      </c>
      <c r="C4" s="57" t="s">
        <v>140</v>
      </c>
      <c r="D4" s="57" t="s">
        <v>68</v>
      </c>
      <c r="E4" s="57" t="s">
        <v>179</v>
      </c>
      <c r="F4" s="58">
        <v>5.8637610000000002</v>
      </c>
    </row>
    <row r="5" spans="1:6" x14ac:dyDescent="0.3">
      <c r="B5" s="44">
        <v>25</v>
      </c>
      <c r="C5" s="45" t="s">
        <v>140</v>
      </c>
      <c r="D5" s="45" t="s">
        <v>68</v>
      </c>
      <c r="E5" s="45" t="s">
        <v>69</v>
      </c>
      <c r="F5" s="50">
        <v>42.684373000000001</v>
      </c>
    </row>
    <row r="6" spans="1:6" x14ac:dyDescent="0.3">
      <c r="F6" s="51"/>
    </row>
    <row r="7" spans="1:6" x14ac:dyDescent="0.3">
      <c r="E7" s="52" t="s">
        <v>263</v>
      </c>
      <c r="F7" s="51">
        <f>SUM(F4:F5)</f>
        <v>48.548134000000005</v>
      </c>
    </row>
    <row r="22" spans="5:5" x14ac:dyDescent="0.3">
      <c r="E22" s="2"/>
    </row>
  </sheetData>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G59"/>
  <sheetViews>
    <sheetView topLeftCell="A7" zoomScale="70" zoomScaleNormal="70" workbookViewId="0">
      <selection activeCell="E35" sqref="E35"/>
    </sheetView>
  </sheetViews>
  <sheetFormatPr defaultRowHeight="14.4" x14ac:dyDescent="0.3"/>
  <cols>
    <col min="3" max="3" width="23.21875" bestFit="1" customWidth="1"/>
    <col min="4" max="4" width="8.21875" bestFit="1" customWidth="1"/>
    <col min="5" max="5" width="65.44140625" bestFit="1" customWidth="1"/>
    <col min="6" max="6" width="10.5546875" style="24" bestFit="1" customWidth="1"/>
  </cols>
  <sheetData>
    <row r="1" spans="1:6" x14ac:dyDescent="0.3">
      <c r="A1" t="s">
        <v>204</v>
      </c>
    </row>
    <row r="3" spans="1:6" x14ac:dyDescent="0.3">
      <c r="B3" s="43" t="s">
        <v>172</v>
      </c>
      <c r="C3" s="43" t="s">
        <v>173</v>
      </c>
      <c r="D3" s="43" t="s">
        <v>175</v>
      </c>
      <c r="E3" s="43" t="s">
        <v>139</v>
      </c>
      <c r="F3" s="46" t="s">
        <v>174</v>
      </c>
    </row>
    <row r="4" spans="1:6" x14ac:dyDescent="0.3">
      <c r="B4" s="35">
        <v>0</v>
      </c>
      <c r="C4" s="36" t="s">
        <v>140</v>
      </c>
      <c r="D4" s="36" t="s">
        <v>70</v>
      </c>
      <c r="E4" s="36" t="s">
        <v>189</v>
      </c>
      <c r="F4" s="36">
        <v>45.156531000000001</v>
      </c>
    </row>
    <row r="5" spans="1:6" x14ac:dyDescent="0.3">
      <c r="B5" s="35">
        <v>13</v>
      </c>
      <c r="C5" s="36" t="s">
        <v>140</v>
      </c>
      <c r="D5" s="36" t="s">
        <v>70</v>
      </c>
      <c r="E5" s="36" t="s">
        <v>239</v>
      </c>
      <c r="F5" s="36">
        <v>12.528293</v>
      </c>
    </row>
    <row r="6" spans="1:6" x14ac:dyDescent="0.3">
      <c r="B6" s="35">
        <v>14</v>
      </c>
      <c r="C6" s="36" t="s">
        <v>140</v>
      </c>
      <c r="D6" s="36" t="s">
        <v>70</v>
      </c>
      <c r="E6" s="36" t="s">
        <v>240</v>
      </c>
      <c r="F6" s="36">
        <v>14.889246999999999</v>
      </c>
    </row>
    <row r="7" spans="1:6" x14ac:dyDescent="0.3">
      <c r="B7" s="35">
        <v>15</v>
      </c>
      <c r="C7" s="36" t="s">
        <v>140</v>
      </c>
      <c r="D7" s="36" t="s">
        <v>70</v>
      </c>
      <c r="E7" s="36" t="s">
        <v>241</v>
      </c>
      <c r="F7" s="36">
        <v>25.793188000000001</v>
      </c>
    </row>
    <row r="8" spans="1:6" x14ac:dyDescent="0.3">
      <c r="B8" s="35">
        <v>16</v>
      </c>
      <c r="C8" s="36" t="s">
        <v>140</v>
      </c>
      <c r="D8" s="36" t="s">
        <v>70</v>
      </c>
      <c r="E8" s="36" t="s">
        <v>242</v>
      </c>
      <c r="F8" s="36">
        <v>4.6610839999999998</v>
      </c>
    </row>
    <row r="9" spans="1:6" x14ac:dyDescent="0.3">
      <c r="B9" s="35">
        <v>17</v>
      </c>
      <c r="C9" s="36" t="s">
        <v>140</v>
      </c>
      <c r="D9" s="36" t="s">
        <v>70</v>
      </c>
      <c r="E9" s="36" t="s">
        <v>205</v>
      </c>
      <c r="F9" s="36">
        <v>6.2920769999999999</v>
      </c>
    </row>
    <row r="10" spans="1:6" x14ac:dyDescent="0.3">
      <c r="B10" s="35">
        <v>18</v>
      </c>
      <c r="C10" s="36" t="s">
        <v>140</v>
      </c>
      <c r="D10" s="36" t="s">
        <v>70</v>
      </c>
      <c r="E10" s="36" t="s">
        <v>206</v>
      </c>
      <c r="F10" s="36">
        <v>4.7014459999999998</v>
      </c>
    </row>
    <row r="11" spans="1:6" x14ac:dyDescent="0.3">
      <c r="B11" s="35">
        <v>21</v>
      </c>
      <c r="C11" s="36" t="s">
        <v>140</v>
      </c>
      <c r="D11" s="36" t="s">
        <v>70</v>
      </c>
      <c r="E11" s="36" t="s">
        <v>207</v>
      </c>
      <c r="F11" s="36">
        <v>1.848284</v>
      </c>
    </row>
    <row r="12" spans="1:6" x14ac:dyDescent="0.3">
      <c r="B12" s="35">
        <v>22</v>
      </c>
      <c r="C12" s="36" t="s">
        <v>140</v>
      </c>
      <c r="D12" s="36" t="s">
        <v>70</v>
      </c>
      <c r="E12" s="36" t="s">
        <v>208</v>
      </c>
      <c r="F12" s="36">
        <v>10.643041999999999</v>
      </c>
    </row>
    <row r="13" spans="1:6" x14ac:dyDescent="0.3">
      <c r="B13" s="35">
        <v>23</v>
      </c>
      <c r="C13" s="36" t="s">
        <v>140</v>
      </c>
      <c r="D13" s="36" t="s">
        <v>70</v>
      </c>
      <c r="E13" s="36" t="s">
        <v>209</v>
      </c>
      <c r="F13" s="36">
        <v>24.479254000000001</v>
      </c>
    </row>
    <row r="14" spans="1:6" x14ac:dyDescent="0.3">
      <c r="B14" s="35">
        <v>25</v>
      </c>
      <c r="C14" s="36" t="s">
        <v>140</v>
      </c>
      <c r="D14" s="36" t="s">
        <v>70</v>
      </c>
      <c r="E14" s="36" t="s">
        <v>210</v>
      </c>
      <c r="F14" s="36">
        <v>6.5358749999999999</v>
      </c>
    </row>
    <row r="15" spans="1:6" x14ac:dyDescent="0.3">
      <c r="B15" s="35">
        <v>32</v>
      </c>
      <c r="C15" s="36" t="s">
        <v>140</v>
      </c>
      <c r="D15" s="36" t="s">
        <v>70</v>
      </c>
      <c r="E15" s="36" t="s">
        <v>211</v>
      </c>
      <c r="F15" s="36">
        <v>23.295238999999999</v>
      </c>
    </row>
    <row r="16" spans="1:6" x14ac:dyDescent="0.3">
      <c r="B16" s="35">
        <v>33</v>
      </c>
      <c r="C16" s="36" t="s">
        <v>140</v>
      </c>
      <c r="D16" s="36" t="s">
        <v>70</v>
      </c>
      <c r="E16" s="36" t="s">
        <v>212</v>
      </c>
      <c r="F16" s="36">
        <v>3.4408129999999999</v>
      </c>
    </row>
    <row r="17" spans="2:6" x14ac:dyDescent="0.3">
      <c r="B17" s="35">
        <v>42</v>
      </c>
      <c r="C17" s="36" t="s">
        <v>140</v>
      </c>
      <c r="D17" s="36" t="s">
        <v>70</v>
      </c>
      <c r="E17" s="36" t="s">
        <v>213</v>
      </c>
      <c r="F17" s="36">
        <v>13.149932</v>
      </c>
    </row>
    <row r="18" spans="2:6" x14ac:dyDescent="0.3">
      <c r="B18" s="35">
        <v>48</v>
      </c>
      <c r="C18" s="36" t="s">
        <v>140</v>
      </c>
      <c r="D18" s="36" t="s">
        <v>70</v>
      </c>
      <c r="E18" s="36" t="s">
        <v>214</v>
      </c>
      <c r="F18" s="36">
        <v>7.4340700000000002</v>
      </c>
    </row>
    <row r="19" spans="2:6" x14ac:dyDescent="0.3">
      <c r="B19" s="35">
        <v>54</v>
      </c>
      <c r="C19" s="36" t="s">
        <v>140</v>
      </c>
      <c r="D19" s="36" t="s">
        <v>70</v>
      </c>
      <c r="E19" s="36" t="s">
        <v>266</v>
      </c>
      <c r="F19" s="36">
        <v>3.2115649999999998</v>
      </c>
    </row>
    <row r="20" spans="2:6" x14ac:dyDescent="0.3">
      <c r="B20" s="35">
        <v>55</v>
      </c>
      <c r="C20" s="36" t="s">
        <v>140</v>
      </c>
      <c r="D20" s="36" t="s">
        <v>70</v>
      </c>
      <c r="E20" s="36" t="s">
        <v>216</v>
      </c>
      <c r="F20" s="36">
        <v>3.2264219999999999</v>
      </c>
    </row>
    <row r="21" spans="2:6" x14ac:dyDescent="0.3">
      <c r="B21" s="35">
        <v>57</v>
      </c>
      <c r="C21" s="36" t="s">
        <v>140</v>
      </c>
      <c r="D21" s="36" t="s">
        <v>70</v>
      </c>
      <c r="E21" s="36" t="s">
        <v>215</v>
      </c>
      <c r="F21" s="36">
        <v>2.4420410000000001</v>
      </c>
    </row>
    <row r="22" spans="2:6" x14ac:dyDescent="0.3">
      <c r="B22" s="35">
        <v>59</v>
      </c>
      <c r="C22" s="36" t="s">
        <v>140</v>
      </c>
      <c r="D22" s="36" t="s">
        <v>70</v>
      </c>
      <c r="E22" s="36" t="s">
        <v>217</v>
      </c>
      <c r="F22" s="36">
        <v>23.390675000000002</v>
      </c>
    </row>
    <row r="23" spans="2:6" x14ac:dyDescent="0.3">
      <c r="B23" s="35">
        <v>60</v>
      </c>
      <c r="C23" s="36" t="s">
        <v>140</v>
      </c>
      <c r="D23" s="36" t="s">
        <v>70</v>
      </c>
      <c r="E23" s="36" t="s">
        <v>218</v>
      </c>
      <c r="F23" s="36">
        <v>1.51058</v>
      </c>
    </row>
    <row r="24" spans="2:6" x14ac:dyDescent="0.3">
      <c r="B24" s="35">
        <v>61</v>
      </c>
      <c r="C24" s="36" t="s">
        <v>140</v>
      </c>
      <c r="D24" s="36" t="s">
        <v>70</v>
      </c>
      <c r="E24" s="36" t="s">
        <v>219</v>
      </c>
      <c r="F24" s="36">
        <v>5.6502999999999997</v>
      </c>
    </row>
    <row r="25" spans="2:6" x14ac:dyDescent="0.3">
      <c r="B25" s="35">
        <v>62</v>
      </c>
      <c r="C25" s="36" t="s">
        <v>140</v>
      </c>
      <c r="D25" s="36" t="s">
        <v>70</v>
      </c>
      <c r="E25" s="36" t="s">
        <v>220</v>
      </c>
      <c r="F25" s="36">
        <v>6.3518730000000003</v>
      </c>
    </row>
    <row r="26" spans="2:6" x14ac:dyDescent="0.3">
      <c r="B26" s="35">
        <v>63</v>
      </c>
      <c r="C26" s="36" t="s">
        <v>140</v>
      </c>
      <c r="D26" s="36" t="s">
        <v>70</v>
      </c>
      <c r="E26" s="36" t="s">
        <v>221</v>
      </c>
      <c r="F26" s="36">
        <v>3.5310820000000001</v>
      </c>
    </row>
    <row r="27" spans="2:6" x14ac:dyDescent="0.3">
      <c r="B27" s="35">
        <v>64</v>
      </c>
      <c r="C27" s="36" t="s">
        <v>140</v>
      </c>
      <c r="D27" s="36" t="s">
        <v>70</v>
      </c>
      <c r="E27" s="36" t="s">
        <v>222</v>
      </c>
      <c r="F27" s="36">
        <v>4.437824</v>
      </c>
    </row>
    <row r="28" spans="2:6" x14ac:dyDescent="0.3">
      <c r="B28" s="35">
        <v>67</v>
      </c>
      <c r="C28" s="36" t="s">
        <v>140</v>
      </c>
      <c r="D28" s="36" t="s">
        <v>70</v>
      </c>
      <c r="E28" s="36" t="s">
        <v>223</v>
      </c>
      <c r="F28" s="36">
        <v>9.2282709999999994</v>
      </c>
    </row>
    <row r="29" spans="2:6" x14ac:dyDescent="0.3">
      <c r="B29" s="35">
        <v>68</v>
      </c>
      <c r="C29" s="36" t="s">
        <v>140</v>
      </c>
      <c r="D29" s="36" t="s">
        <v>70</v>
      </c>
      <c r="E29" s="36" t="s">
        <v>224</v>
      </c>
      <c r="F29" s="36">
        <v>14.730131</v>
      </c>
    </row>
    <row r="30" spans="2:6" x14ac:dyDescent="0.3">
      <c r="B30" s="35">
        <v>70</v>
      </c>
      <c r="C30" s="36" t="s">
        <v>140</v>
      </c>
      <c r="D30" s="36" t="s">
        <v>70</v>
      </c>
      <c r="E30" s="36" t="s">
        <v>225</v>
      </c>
      <c r="F30" s="36">
        <v>19.756505000000001</v>
      </c>
    </row>
    <row r="31" spans="2:6" x14ac:dyDescent="0.3">
      <c r="B31" s="35">
        <v>78</v>
      </c>
      <c r="C31" s="36" t="s">
        <v>140</v>
      </c>
      <c r="D31" s="36" t="s">
        <v>70</v>
      </c>
      <c r="E31" s="36" t="s">
        <v>189</v>
      </c>
      <c r="F31" s="36">
        <v>43.526618999999997</v>
      </c>
    </row>
    <row r="32" spans="2:6" x14ac:dyDescent="0.3">
      <c r="B32" s="35">
        <v>82</v>
      </c>
      <c r="C32" s="36" t="s">
        <v>140</v>
      </c>
      <c r="D32" s="36" t="s">
        <v>70</v>
      </c>
      <c r="E32" s="36" t="s">
        <v>226</v>
      </c>
      <c r="F32" s="36">
        <v>1.2653909999999999</v>
      </c>
    </row>
    <row r="33" spans="2:6" x14ac:dyDescent="0.3">
      <c r="B33" s="35">
        <v>83</v>
      </c>
      <c r="C33" s="36" t="s">
        <v>140</v>
      </c>
      <c r="D33" s="36" t="s">
        <v>70</v>
      </c>
      <c r="E33" s="36" t="s">
        <v>227</v>
      </c>
      <c r="F33" s="36">
        <v>1.400614</v>
      </c>
    </row>
    <row r="34" spans="2:6" x14ac:dyDescent="0.3">
      <c r="B34" s="35">
        <v>84</v>
      </c>
      <c r="C34" s="36" t="s">
        <v>140</v>
      </c>
      <c r="D34" s="36" t="s">
        <v>70</v>
      </c>
      <c r="E34" s="36" t="s">
        <v>228</v>
      </c>
      <c r="F34" s="36">
        <v>1.0632250000000001</v>
      </c>
    </row>
    <row r="35" spans="2:6" x14ac:dyDescent="0.3">
      <c r="B35" s="35">
        <v>85</v>
      </c>
      <c r="C35" s="36" t="s">
        <v>140</v>
      </c>
      <c r="D35" s="36" t="s">
        <v>70</v>
      </c>
      <c r="E35" s="36" t="s">
        <v>267</v>
      </c>
      <c r="F35" s="36">
        <v>1.474871</v>
      </c>
    </row>
    <row r="36" spans="2:6" x14ac:dyDescent="0.3">
      <c r="B36" s="35">
        <v>89</v>
      </c>
      <c r="C36" s="36" t="s">
        <v>140</v>
      </c>
      <c r="D36" s="36" t="s">
        <v>70</v>
      </c>
      <c r="E36" s="36" t="s">
        <v>267</v>
      </c>
      <c r="F36" s="36">
        <v>16.390454999999999</v>
      </c>
    </row>
    <row r="37" spans="2:6" x14ac:dyDescent="0.3">
      <c r="B37" s="35">
        <v>91</v>
      </c>
      <c r="C37" s="36" t="s">
        <v>140</v>
      </c>
      <c r="D37" s="36" t="s">
        <v>70</v>
      </c>
      <c r="E37" s="36" t="s">
        <v>229</v>
      </c>
      <c r="F37" s="36">
        <v>9.5394210000000008</v>
      </c>
    </row>
    <row r="38" spans="2:6" x14ac:dyDescent="0.3">
      <c r="B38" s="35">
        <v>95</v>
      </c>
      <c r="C38" s="36" t="s">
        <v>140</v>
      </c>
      <c r="D38" s="36" t="s">
        <v>70</v>
      </c>
      <c r="E38" s="36" t="s">
        <v>268</v>
      </c>
      <c r="F38" s="36">
        <v>5.2166220000000001</v>
      </c>
    </row>
    <row r="39" spans="2:6" x14ac:dyDescent="0.3">
      <c r="B39" s="35">
        <v>96</v>
      </c>
      <c r="C39" s="36" t="s">
        <v>140</v>
      </c>
      <c r="D39" s="36" t="s">
        <v>70</v>
      </c>
      <c r="E39" s="36" t="s">
        <v>230</v>
      </c>
      <c r="F39" s="36">
        <v>3.0133019999999999</v>
      </c>
    </row>
    <row r="40" spans="2:6" x14ac:dyDescent="0.3">
      <c r="B40" s="35">
        <v>97</v>
      </c>
      <c r="C40" s="36" t="s">
        <v>140</v>
      </c>
      <c r="D40" s="36" t="s">
        <v>70</v>
      </c>
      <c r="E40" s="36" t="s">
        <v>231</v>
      </c>
      <c r="F40" s="36">
        <v>1.3118570000000001</v>
      </c>
    </row>
    <row r="41" spans="2:6" x14ac:dyDescent="0.3">
      <c r="B41" s="35">
        <v>98</v>
      </c>
      <c r="C41" s="36" t="s">
        <v>140</v>
      </c>
      <c r="D41" s="36" t="s">
        <v>70</v>
      </c>
      <c r="E41" s="36" t="s">
        <v>232</v>
      </c>
      <c r="F41" s="36">
        <v>11.386786000000001</v>
      </c>
    </row>
    <row r="42" spans="2:6" x14ac:dyDescent="0.3">
      <c r="B42" s="35">
        <v>99</v>
      </c>
      <c r="C42" s="36" t="s">
        <v>140</v>
      </c>
      <c r="D42" s="36" t="s">
        <v>70</v>
      </c>
      <c r="E42" s="36" t="s">
        <v>233</v>
      </c>
      <c r="F42" s="36">
        <v>2.3209050000000002</v>
      </c>
    </row>
    <row r="43" spans="2:6" x14ac:dyDescent="0.3">
      <c r="B43" s="35">
        <v>101</v>
      </c>
      <c r="C43" s="36" t="s">
        <v>140</v>
      </c>
      <c r="D43" s="36" t="s">
        <v>70</v>
      </c>
      <c r="E43" s="36" t="s">
        <v>184</v>
      </c>
      <c r="F43" s="36">
        <v>1.054152</v>
      </c>
    </row>
    <row r="44" spans="2:6" x14ac:dyDescent="0.3">
      <c r="B44" s="35">
        <v>102</v>
      </c>
      <c r="C44" s="36" t="s">
        <v>140</v>
      </c>
      <c r="D44" s="36" t="s">
        <v>70</v>
      </c>
      <c r="E44" s="36" t="s">
        <v>234</v>
      </c>
      <c r="F44" s="36">
        <v>13.437309000000001</v>
      </c>
    </row>
    <row r="45" spans="2:6" x14ac:dyDescent="0.3">
      <c r="B45" s="35">
        <v>103</v>
      </c>
      <c r="C45" s="36" t="s">
        <v>140</v>
      </c>
      <c r="D45" s="36" t="s">
        <v>70</v>
      </c>
      <c r="E45" s="36" t="s">
        <v>235</v>
      </c>
      <c r="F45" s="36">
        <v>2.3541530000000002</v>
      </c>
    </row>
    <row r="46" spans="2:6" x14ac:dyDescent="0.3">
      <c r="B46" s="35">
        <v>104</v>
      </c>
      <c r="C46" s="36" t="s">
        <v>140</v>
      </c>
      <c r="D46" s="36" t="s">
        <v>70</v>
      </c>
      <c r="E46" s="36" t="s">
        <v>135</v>
      </c>
      <c r="F46" s="36">
        <v>25.570879000000001</v>
      </c>
    </row>
    <row r="47" spans="2:6" x14ac:dyDescent="0.3">
      <c r="B47" s="35">
        <v>105</v>
      </c>
      <c r="C47" s="36" t="s">
        <v>140</v>
      </c>
      <c r="D47" s="36" t="s">
        <v>70</v>
      </c>
      <c r="E47" s="36" t="s">
        <v>236</v>
      </c>
      <c r="F47" s="36">
        <v>5.6861100000000002</v>
      </c>
    </row>
    <row r="48" spans="2:6" x14ac:dyDescent="0.3">
      <c r="B48" s="35">
        <v>106</v>
      </c>
      <c r="C48" s="36" t="s">
        <v>140</v>
      </c>
      <c r="D48" s="36" t="s">
        <v>70</v>
      </c>
      <c r="E48" s="36" t="s">
        <v>183</v>
      </c>
      <c r="F48" s="36">
        <v>9.9875489999999996</v>
      </c>
    </row>
    <row r="49" spans="2:7" x14ac:dyDescent="0.3">
      <c r="B49" s="35">
        <v>109</v>
      </c>
      <c r="C49" s="36" t="s">
        <v>140</v>
      </c>
      <c r="D49" s="36" t="s">
        <v>70</v>
      </c>
      <c r="E49" s="36" t="s">
        <v>237</v>
      </c>
      <c r="F49" s="36">
        <v>15.439787000000001</v>
      </c>
    </row>
    <row r="50" spans="2:7" x14ac:dyDescent="0.3">
      <c r="B50" s="35">
        <v>116</v>
      </c>
      <c r="C50" s="36" t="s">
        <v>140</v>
      </c>
      <c r="D50" s="36" t="s">
        <v>70</v>
      </c>
      <c r="E50" s="36" t="s">
        <v>238</v>
      </c>
      <c r="F50" s="36">
        <v>31.173694000000001</v>
      </c>
    </row>
    <row r="51" spans="2:7" x14ac:dyDescent="0.3">
      <c r="B51" s="35">
        <v>119</v>
      </c>
      <c r="C51" s="36" t="s">
        <v>140</v>
      </c>
      <c r="D51" s="36" t="s">
        <v>70</v>
      </c>
      <c r="E51" s="36" t="s">
        <v>261</v>
      </c>
      <c r="F51" s="36">
        <v>7.018065</v>
      </c>
    </row>
    <row r="52" spans="2:7" x14ac:dyDescent="0.3">
      <c r="B52" s="35">
        <v>120</v>
      </c>
      <c r="C52" s="36" t="s">
        <v>140</v>
      </c>
      <c r="D52" s="36" t="s">
        <v>70</v>
      </c>
      <c r="E52" s="36" t="s">
        <v>260</v>
      </c>
      <c r="F52" s="36">
        <v>6.7416770000000001</v>
      </c>
      <c r="G52" s="24"/>
    </row>
    <row r="53" spans="2:7" x14ac:dyDescent="0.3">
      <c r="B53" s="35">
        <v>121</v>
      </c>
      <c r="C53" s="36" t="s">
        <v>140</v>
      </c>
      <c r="D53" s="36" t="s">
        <v>70</v>
      </c>
      <c r="E53" s="36" t="s">
        <v>269</v>
      </c>
      <c r="F53" s="36">
        <v>5.3503259999999999</v>
      </c>
    </row>
    <row r="54" spans="2:7" x14ac:dyDescent="0.3">
      <c r="B54" s="35">
        <v>122</v>
      </c>
      <c r="C54" s="36" t="s">
        <v>140</v>
      </c>
      <c r="D54" s="36" t="s">
        <v>70</v>
      </c>
      <c r="E54" s="36" t="s">
        <v>270</v>
      </c>
      <c r="F54" s="36">
        <v>2.5312640000000002</v>
      </c>
    </row>
    <row r="55" spans="2:7" x14ac:dyDescent="0.3">
      <c r="B55" s="35">
        <v>123</v>
      </c>
      <c r="C55" s="36" t="s">
        <v>140</v>
      </c>
      <c r="D55" s="36" t="s">
        <v>70</v>
      </c>
      <c r="E55" s="36" t="s">
        <v>271</v>
      </c>
      <c r="F55" s="36">
        <v>4.2658839999999998</v>
      </c>
    </row>
    <row r="56" spans="2:7" x14ac:dyDescent="0.3">
      <c r="B56" s="35">
        <v>124</v>
      </c>
      <c r="C56" s="36" t="s">
        <v>140</v>
      </c>
      <c r="D56" s="36" t="s">
        <v>70</v>
      </c>
      <c r="E56" s="36" t="s">
        <v>272</v>
      </c>
      <c r="F56" s="36">
        <v>1.8241350000000001</v>
      </c>
    </row>
    <row r="59" spans="2:7" x14ac:dyDescent="0.3">
      <c r="F59" s="24">
        <f>SUM(F4:F56)</f>
        <v>532.66069599999992</v>
      </c>
    </row>
  </sheetData>
  <phoneticPr fontId="17" type="noConversion"/>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G17"/>
  <sheetViews>
    <sheetView zoomScale="70" zoomScaleNormal="70" workbookViewId="0">
      <selection activeCell="E35" sqref="E35"/>
    </sheetView>
  </sheetViews>
  <sheetFormatPr defaultRowHeight="14.4" x14ac:dyDescent="0.3"/>
  <cols>
    <col min="2" max="2" width="6" customWidth="1"/>
    <col min="3" max="3" width="38.5546875" bestFit="1" customWidth="1"/>
    <col min="5" max="5" width="84.21875" bestFit="1" customWidth="1"/>
    <col min="6" max="6" width="10.5546875" style="24" bestFit="1" customWidth="1"/>
  </cols>
  <sheetData>
    <row r="1" spans="1:7" x14ac:dyDescent="0.3">
      <c r="A1" t="s">
        <v>180</v>
      </c>
    </row>
    <row r="3" spans="1:7" x14ac:dyDescent="0.3">
      <c r="B3" s="43" t="s">
        <v>172</v>
      </c>
      <c r="C3" s="43" t="s">
        <v>173</v>
      </c>
      <c r="D3" s="43" t="s">
        <v>175</v>
      </c>
      <c r="E3" s="43" t="s">
        <v>139</v>
      </c>
      <c r="F3" s="46" t="s">
        <v>174</v>
      </c>
    </row>
    <row r="4" spans="1:7" x14ac:dyDescent="0.3">
      <c r="B4" s="35">
        <v>35</v>
      </c>
      <c r="C4" s="36" t="s">
        <v>91</v>
      </c>
      <c r="D4" s="36" t="s">
        <v>71</v>
      </c>
      <c r="E4" s="36" t="s">
        <v>245</v>
      </c>
      <c r="F4" s="36">
        <v>26.506847</v>
      </c>
    </row>
    <row r="5" spans="1:7" x14ac:dyDescent="0.3">
      <c r="B5" s="35">
        <v>40</v>
      </c>
      <c r="C5" s="36" t="s">
        <v>91</v>
      </c>
      <c r="D5" s="36" t="s">
        <v>71</v>
      </c>
      <c r="E5" s="36" t="s">
        <v>246</v>
      </c>
      <c r="F5" s="36">
        <v>9.2937630000000002</v>
      </c>
    </row>
    <row r="6" spans="1:7" x14ac:dyDescent="0.3">
      <c r="B6" s="35">
        <v>75</v>
      </c>
      <c r="C6" s="36" t="s">
        <v>91</v>
      </c>
      <c r="D6" s="36" t="s">
        <v>71</v>
      </c>
      <c r="E6" s="36" t="s">
        <v>273</v>
      </c>
      <c r="F6" s="36">
        <v>90.161854000000005</v>
      </c>
      <c r="G6" s="45" t="s">
        <v>281</v>
      </c>
    </row>
    <row r="7" spans="1:7" x14ac:dyDescent="0.3">
      <c r="B7" s="35">
        <v>118</v>
      </c>
      <c r="C7" s="36" t="s">
        <v>91</v>
      </c>
      <c r="D7" s="36" t="s">
        <v>71</v>
      </c>
      <c r="E7" s="36" t="s">
        <v>257</v>
      </c>
      <c r="F7" s="36">
        <v>6.6193689999999998</v>
      </c>
    </row>
    <row r="8" spans="1:7" x14ac:dyDescent="0.3">
      <c r="B8" s="35"/>
      <c r="C8" s="36"/>
      <c r="D8" s="36"/>
      <c r="E8" s="36"/>
      <c r="F8" s="45"/>
    </row>
    <row r="9" spans="1:7" x14ac:dyDescent="0.3">
      <c r="B9" s="35"/>
      <c r="C9" s="36"/>
      <c r="D9" s="36"/>
      <c r="E9" s="36"/>
      <c r="F9" s="45"/>
    </row>
    <row r="10" spans="1:7" x14ac:dyDescent="0.3">
      <c r="B10" s="35"/>
      <c r="C10" s="36"/>
      <c r="D10" s="36"/>
      <c r="E10" s="36"/>
      <c r="F10" s="45"/>
    </row>
    <row r="11" spans="1:7" x14ac:dyDescent="0.3">
      <c r="B11" s="35"/>
      <c r="C11" s="36"/>
      <c r="D11" s="36"/>
      <c r="E11" s="36"/>
      <c r="F11" s="45"/>
    </row>
    <row r="12" spans="1:7" x14ac:dyDescent="0.3">
      <c r="B12" s="35"/>
      <c r="C12" s="36"/>
      <c r="D12" s="36"/>
      <c r="E12" s="36"/>
      <c r="F12" s="45"/>
    </row>
    <row r="13" spans="1:7" x14ac:dyDescent="0.3">
      <c r="B13" s="35"/>
      <c r="C13" s="36"/>
      <c r="D13" s="36"/>
      <c r="E13" s="36"/>
      <c r="F13" s="45"/>
    </row>
    <row r="14" spans="1:7" x14ac:dyDescent="0.3">
      <c r="B14" s="35"/>
      <c r="C14" s="36"/>
      <c r="D14" s="36"/>
      <c r="E14" s="36"/>
      <c r="F14" s="45"/>
    </row>
    <row r="15" spans="1:7" x14ac:dyDescent="0.3">
      <c r="B15" s="35"/>
      <c r="C15" s="36"/>
      <c r="D15" s="36"/>
      <c r="E15" s="36"/>
      <c r="F15" s="45"/>
    </row>
    <row r="17" spans="5:6" x14ac:dyDescent="0.3">
      <c r="E17" s="53" t="s">
        <v>263</v>
      </c>
      <c r="F17" s="51">
        <f>SUM(F4:F15)</f>
        <v>132.58183300000002</v>
      </c>
    </row>
  </sheetData>
  <phoneticPr fontId="17" type="noConversion"/>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F4"/>
  <sheetViews>
    <sheetView workbookViewId="0">
      <selection activeCell="E3" sqref="E3:K3"/>
    </sheetView>
  </sheetViews>
  <sheetFormatPr defaultRowHeight="14.4" x14ac:dyDescent="0.3"/>
  <cols>
    <col min="3" max="3" width="23.21875" bestFit="1" customWidth="1"/>
    <col min="4" max="4" width="8.21875" bestFit="1" customWidth="1"/>
    <col min="5" max="5" width="55.5546875" bestFit="1" customWidth="1"/>
    <col min="6" max="6" width="11" style="24" bestFit="1" customWidth="1"/>
  </cols>
  <sheetData>
    <row r="1" spans="1:6" x14ac:dyDescent="0.3">
      <c r="A1" t="s">
        <v>185</v>
      </c>
    </row>
    <row r="3" spans="1:6" x14ac:dyDescent="0.3">
      <c r="B3" s="43" t="s">
        <v>172</v>
      </c>
      <c r="C3" s="43" t="s">
        <v>173</v>
      </c>
      <c r="D3" s="43" t="s">
        <v>175</v>
      </c>
      <c r="E3" s="43" t="s">
        <v>139</v>
      </c>
      <c r="F3" s="46" t="s">
        <v>174</v>
      </c>
    </row>
    <row r="4" spans="1:6" x14ac:dyDescent="0.3">
      <c r="B4" s="44">
        <v>101</v>
      </c>
      <c r="C4" s="45" t="s">
        <v>140</v>
      </c>
      <c r="D4" s="45" t="s">
        <v>72</v>
      </c>
      <c r="E4" s="45" t="s">
        <v>186</v>
      </c>
      <c r="F4" s="36">
        <v>139.28745799999999</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B3:H13"/>
  <sheetViews>
    <sheetView workbookViewId="0">
      <selection activeCell="E3" sqref="E3:K3"/>
    </sheetView>
  </sheetViews>
  <sheetFormatPr defaultRowHeight="14.4" x14ac:dyDescent="0.3"/>
  <cols>
    <col min="3" max="3" width="23.21875" bestFit="1" customWidth="1"/>
    <col min="5" max="5" width="47.44140625" bestFit="1" customWidth="1"/>
    <col min="6" max="6" width="10.5546875" style="24" bestFit="1" customWidth="1"/>
  </cols>
  <sheetData>
    <row r="3" spans="2:8" x14ac:dyDescent="0.3">
      <c r="B3" s="43" t="s">
        <v>172</v>
      </c>
      <c r="C3" s="43" t="s">
        <v>173</v>
      </c>
      <c r="D3" s="43" t="s">
        <v>175</v>
      </c>
      <c r="E3" s="43" t="s">
        <v>139</v>
      </c>
      <c r="F3" s="46" t="s">
        <v>174</v>
      </c>
    </row>
    <row r="4" spans="2:8" x14ac:dyDescent="0.3">
      <c r="B4" s="35">
        <v>6</v>
      </c>
      <c r="C4" s="36" t="s">
        <v>90</v>
      </c>
      <c r="D4" s="36" t="s">
        <v>78</v>
      </c>
      <c r="E4" s="36" t="s">
        <v>274</v>
      </c>
      <c r="F4" s="36">
        <v>10.961197</v>
      </c>
    </row>
    <row r="5" spans="2:8" x14ac:dyDescent="0.3">
      <c r="B5" s="35">
        <v>19</v>
      </c>
      <c r="C5" s="36" t="s">
        <v>90</v>
      </c>
      <c r="D5" s="36" t="s">
        <v>78</v>
      </c>
      <c r="E5" s="36" t="s">
        <v>243</v>
      </c>
      <c r="F5" s="36">
        <v>16.408363999999999</v>
      </c>
    </row>
    <row r="6" spans="2:8" x14ac:dyDescent="0.3">
      <c r="B6" s="35">
        <v>69</v>
      </c>
      <c r="C6" s="36" t="s">
        <v>90</v>
      </c>
      <c r="D6" s="36" t="s">
        <v>78</v>
      </c>
      <c r="E6" s="36" t="s">
        <v>248</v>
      </c>
      <c r="F6" s="36">
        <v>2.1849500000000002</v>
      </c>
    </row>
    <row r="7" spans="2:8" x14ac:dyDescent="0.3">
      <c r="B7" s="35">
        <v>71</v>
      </c>
      <c r="C7" s="36" t="s">
        <v>90</v>
      </c>
      <c r="D7" s="36" t="s">
        <v>78</v>
      </c>
      <c r="E7" s="36" t="s">
        <v>243</v>
      </c>
      <c r="F7" s="36">
        <v>12.338276</v>
      </c>
    </row>
    <row r="8" spans="2:8" x14ac:dyDescent="0.3">
      <c r="B8" s="35">
        <v>72</v>
      </c>
      <c r="C8" s="36" t="s">
        <v>90</v>
      </c>
      <c r="D8" s="36" t="s">
        <v>78</v>
      </c>
      <c r="E8" s="36" t="s">
        <v>248</v>
      </c>
      <c r="F8" s="36">
        <v>7.5328600000000003</v>
      </c>
    </row>
    <row r="9" spans="2:8" x14ac:dyDescent="0.3">
      <c r="B9" s="35">
        <v>77</v>
      </c>
      <c r="C9" s="36" t="s">
        <v>90</v>
      </c>
      <c r="D9" s="36" t="s">
        <v>78</v>
      </c>
      <c r="E9" s="36" t="s">
        <v>243</v>
      </c>
      <c r="F9" s="36">
        <v>29.886621999999999</v>
      </c>
    </row>
    <row r="10" spans="2:8" x14ac:dyDescent="0.3">
      <c r="B10" s="35">
        <v>92</v>
      </c>
      <c r="C10" s="36" t="s">
        <v>90</v>
      </c>
      <c r="D10" s="36" t="s">
        <v>78</v>
      </c>
      <c r="E10" s="36" t="s">
        <v>256</v>
      </c>
      <c r="F10" s="36">
        <v>5.7571060000000003</v>
      </c>
    </row>
    <row r="11" spans="2:8" x14ac:dyDescent="0.3">
      <c r="B11" s="35">
        <v>107</v>
      </c>
      <c r="C11" s="59" t="s">
        <v>90</v>
      </c>
      <c r="D11" s="59" t="s">
        <v>71</v>
      </c>
      <c r="E11" s="59" t="s">
        <v>250</v>
      </c>
      <c r="F11" s="59">
        <v>22.648599000000001</v>
      </c>
      <c r="H11" s="59" t="s">
        <v>280</v>
      </c>
    </row>
    <row r="13" spans="2:8" x14ac:dyDescent="0.3">
      <c r="F13" s="24">
        <f>SUM(F4:F11)</f>
        <v>107.71797400000001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79998168889431442"/>
    <pageSetUpPr fitToPage="1"/>
  </sheetPr>
  <dimension ref="A1:D28"/>
  <sheetViews>
    <sheetView zoomScaleNormal="100" workbookViewId="0">
      <selection activeCell="F9" sqref="F9"/>
    </sheetView>
  </sheetViews>
  <sheetFormatPr defaultRowHeight="14.4" x14ac:dyDescent="0.3"/>
  <cols>
    <col min="1" max="1" width="29.5546875" customWidth="1"/>
    <col min="2" max="2" width="39" customWidth="1"/>
    <col min="3" max="3" width="99.21875" customWidth="1"/>
    <col min="4" max="4" width="76" hidden="1" customWidth="1"/>
  </cols>
  <sheetData>
    <row r="1" spans="1:4" x14ac:dyDescent="0.3">
      <c r="A1" s="2" t="s">
        <v>300</v>
      </c>
    </row>
    <row r="2" spans="1:4" ht="29.4" thickBot="1" x14ac:dyDescent="0.35">
      <c r="A2" s="3" t="s">
        <v>6</v>
      </c>
      <c r="B2" s="4" t="s">
        <v>7</v>
      </c>
      <c r="C2" s="5" t="s">
        <v>8</v>
      </c>
      <c r="D2" s="33" t="s">
        <v>161</v>
      </c>
    </row>
    <row r="3" spans="1:4" ht="101.4" thickBot="1" x14ac:dyDescent="0.35">
      <c r="A3" s="16" t="s">
        <v>9</v>
      </c>
      <c r="B3" s="15" t="s">
        <v>46</v>
      </c>
      <c r="C3" s="13" t="s">
        <v>309</v>
      </c>
      <c r="D3" s="61" t="s">
        <v>157</v>
      </c>
    </row>
    <row r="4" spans="1:4" ht="15" thickBot="1" x14ac:dyDescent="0.35">
      <c r="A4" s="16" t="s">
        <v>10</v>
      </c>
      <c r="B4" s="15" t="s">
        <v>47</v>
      </c>
      <c r="C4" s="13" t="s">
        <v>163</v>
      </c>
      <c r="D4" s="62"/>
    </row>
    <row r="5" spans="1:4" ht="101.4" thickBot="1" x14ac:dyDescent="0.35">
      <c r="A5" s="16" t="s">
        <v>11</v>
      </c>
      <c r="B5" s="15" t="s">
        <v>162</v>
      </c>
      <c r="C5" s="18" t="s">
        <v>169</v>
      </c>
      <c r="D5" s="62"/>
    </row>
    <row r="6" spans="1:4" s="31" customFormat="1" ht="72.599999999999994" thickBot="1" x14ac:dyDescent="0.35">
      <c r="A6" s="16" t="s">
        <v>12</v>
      </c>
      <c r="B6" s="19" t="s">
        <v>164</v>
      </c>
      <c r="C6" s="30" t="s">
        <v>310</v>
      </c>
      <c r="D6" s="61" t="s">
        <v>158</v>
      </c>
    </row>
    <row r="7" spans="1:4" s="31" customFormat="1" ht="75" customHeight="1" thickBot="1" x14ac:dyDescent="0.35">
      <c r="A7" s="16" t="s">
        <v>13</v>
      </c>
      <c r="B7" s="19" t="s">
        <v>165</v>
      </c>
      <c r="C7" s="30" t="s">
        <v>311</v>
      </c>
      <c r="D7" s="61" t="s">
        <v>159</v>
      </c>
    </row>
    <row r="8" spans="1:4" s="31" customFormat="1" ht="96.75" customHeight="1" thickBot="1" x14ac:dyDescent="0.35">
      <c r="A8" s="16" t="s">
        <v>20</v>
      </c>
      <c r="B8" s="19" t="s">
        <v>166</v>
      </c>
      <c r="C8" s="30" t="s">
        <v>306</v>
      </c>
      <c r="D8" s="63" t="s">
        <v>156</v>
      </c>
    </row>
    <row r="9" spans="1:4" s="31" customFormat="1" ht="101.4" thickBot="1" x14ac:dyDescent="0.35">
      <c r="A9" s="16" t="s">
        <v>21</v>
      </c>
      <c r="B9" s="19" t="s">
        <v>168</v>
      </c>
      <c r="C9" s="30" t="s">
        <v>307</v>
      </c>
      <c r="D9" s="62"/>
    </row>
    <row r="10" spans="1:4" s="31" customFormat="1" ht="58.2" thickBot="1" x14ac:dyDescent="0.35">
      <c r="A10" s="16" t="s">
        <v>22</v>
      </c>
      <c r="B10" s="19" t="s">
        <v>294</v>
      </c>
      <c r="C10" s="30" t="s">
        <v>308</v>
      </c>
      <c r="D10" s="62"/>
    </row>
    <row r="11" spans="1:4" s="31" customFormat="1" ht="43.8" thickBot="1" x14ac:dyDescent="0.35">
      <c r="A11" s="16" t="s">
        <v>48</v>
      </c>
      <c r="B11" s="19" t="s">
        <v>295</v>
      </c>
      <c r="C11" s="30" t="s">
        <v>312</v>
      </c>
      <c r="D11" s="62"/>
    </row>
    <row r="12" spans="1:4" s="32" customFormat="1" ht="144.6" thickBot="1" x14ac:dyDescent="0.35">
      <c r="A12" s="16" t="s">
        <v>23</v>
      </c>
      <c r="B12" s="19" t="s">
        <v>167</v>
      </c>
      <c r="C12" s="20" t="s">
        <v>313</v>
      </c>
      <c r="D12" s="62"/>
    </row>
    <row r="13" spans="1:4" x14ac:dyDescent="0.3">
      <c r="B13" s="14"/>
      <c r="C13" s="14"/>
    </row>
    <row r="14" spans="1:4" ht="15" thickBot="1" x14ac:dyDescent="0.35"/>
    <row r="15" spans="1:4" x14ac:dyDescent="0.3">
      <c r="A15" s="89" t="s">
        <v>28</v>
      </c>
      <c r="B15" s="90"/>
      <c r="C15" s="91"/>
    </row>
    <row r="16" spans="1:4" x14ac:dyDescent="0.3">
      <c r="A16" s="92" t="s">
        <v>26</v>
      </c>
      <c r="B16" s="93"/>
      <c r="C16" s="94"/>
    </row>
    <row r="17" spans="1:3" ht="15" thickBot="1" x14ac:dyDescent="0.35">
      <c r="A17" s="95" t="s">
        <v>27</v>
      </c>
      <c r="B17" s="96"/>
      <c r="C17" s="97"/>
    </row>
    <row r="19" spans="1:3" ht="46.2" x14ac:dyDescent="0.85">
      <c r="B19" s="21"/>
      <c r="C19" s="22"/>
    </row>
    <row r="20" spans="1:3" x14ac:dyDescent="0.3">
      <c r="A20" s="98" t="s">
        <v>160</v>
      </c>
      <c r="B20" s="98"/>
      <c r="C20" s="98"/>
    </row>
    <row r="21" spans="1:3" x14ac:dyDescent="0.3">
      <c r="A21" s="62" t="s">
        <v>141</v>
      </c>
      <c r="B21" s="62" t="s">
        <v>146</v>
      </c>
    </row>
    <row r="22" spans="1:3" x14ac:dyDescent="0.3">
      <c r="A22" s="62" t="s">
        <v>142</v>
      </c>
      <c r="B22" s="62" t="s">
        <v>147</v>
      </c>
    </row>
    <row r="23" spans="1:3" x14ac:dyDescent="0.3">
      <c r="A23" s="62" t="s">
        <v>143</v>
      </c>
      <c r="B23" s="62" t="s">
        <v>148</v>
      </c>
    </row>
    <row r="24" spans="1:3" x14ac:dyDescent="0.3">
      <c r="A24" s="62" t="s">
        <v>144</v>
      </c>
      <c r="B24" s="62" t="s">
        <v>149</v>
      </c>
    </row>
    <row r="25" spans="1:3" x14ac:dyDescent="0.3">
      <c r="A25" s="62" t="s">
        <v>145</v>
      </c>
      <c r="B25" s="62" t="s">
        <v>150</v>
      </c>
    </row>
    <row r="26" spans="1:3" x14ac:dyDescent="0.3">
      <c r="A26" s="62" t="s">
        <v>151</v>
      </c>
      <c r="B26" s="62" t="s">
        <v>153</v>
      </c>
    </row>
    <row r="27" spans="1:3" x14ac:dyDescent="0.3">
      <c r="A27" s="62" t="s">
        <v>152</v>
      </c>
      <c r="B27" s="62" t="s">
        <v>154</v>
      </c>
    </row>
    <row r="28" spans="1:3" x14ac:dyDescent="0.3">
      <c r="A28" s="62" t="s">
        <v>155</v>
      </c>
      <c r="B28" s="62"/>
    </row>
  </sheetData>
  <mergeCells count="4">
    <mergeCell ref="A15:C15"/>
    <mergeCell ref="A16:C16"/>
    <mergeCell ref="A17:C17"/>
    <mergeCell ref="A20:C20"/>
  </mergeCells>
  <pageMargins left="0.70866141732283472" right="0.70866141732283472" top="0.74803149606299213" bottom="0.74803149606299213" header="0.31496062992125984" footer="0.31496062992125984"/>
  <pageSetup paperSize="8" scale="77" fitToHeight="7" orientation="portrait" r:id="rId1"/>
  <legacyDrawing r:id="rId2"/>
  <tableParts count="1">
    <tablePart r:id="rId3"/>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B2:F13"/>
  <sheetViews>
    <sheetView workbookViewId="0">
      <selection activeCell="E3" sqref="E3:K3"/>
    </sheetView>
  </sheetViews>
  <sheetFormatPr defaultRowHeight="14.4" x14ac:dyDescent="0.3"/>
  <cols>
    <col min="2" max="2" width="4" bestFit="1" customWidth="1"/>
    <col min="3" max="3" width="19.77734375" bestFit="1" customWidth="1"/>
    <col min="4" max="4" width="8.21875" bestFit="1" customWidth="1"/>
    <col min="5" max="5" width="47.44140625" bestFit="1" customWidth="1"/>
  </cols>
  <sheetData>
    <row r="2" spans="2:6" x14ac:dyDescent="0.3">
      <c r="F2" s="24"/>
    </row>
    <row r="3" spans="2:6" x14ac:dyDescent="0.3">
      <c r="B3" s="43" t="s">
        <v>172</v>
      </c>
      <c r="C3" s="43" t="s">
        <v>173</v>
      </c>
      <c r="D3" s="43" t="s">
        <v>175</v>
      </c>
      <c r="E3" s="43" t="s">
        <v>139</v>
      </c>
      <c r="F3" s="46" t="s">
        <v>174</v>
      </c>
    </row>
    <row r="4" spans="2:6" x14ac:dyDescent="0.3">
      <c r="B4" s="35">
        <v>94</v>
      </c>
      <c r="C4" s="36" t="s">
        <v>181</v>
      </c>
      <c r="D4" s="36" t="s">
        <v>81</v>
      </c>
      <c r="E4" s="36" t="s">
        <v>275</v>
      </c>
      <c r="F4" s="36">
        <v>4.3039110000000003</v>
      </c>
    </row>
    <row r="5" spans="2:6" x14ac:dyDescent="0.3">
      <c r="B5" s="35"/>
      <c r="C5" s="36"/>
      <c r="D5" s="36"/>
      <c r="E5" s="36"/>
      <c r="F5" s="36"/>
    </row>
    <row r="6" spans="2:6" x14ac:dyDescent="0.3">
      <c r="B6" s="35"/>
      <c r="C6" s="36"/>
      <c r="D6" s="36"/>
      <c r="E6" s="36"/>
      <c r="F6" s="36"/>
    </row>
    <row r="7" spans="2:6" x14ac:dyDescent="0.3">
      <c r="B7" s="35"/>
      <c r="C7" s="36"/>
      <c r="D7" s="36"/>
      <c r="E7" s="36"/>
      <c r="F7" s="36"/>
    </row>
    <row r="8" spans="2:6" x14ac:dyDescent="0.3">
      <c r="B8" s="35"/>
      <c r="C8" s="36"/>
      <c r="D8" s="36"/>
      <c r="E8" s="36"/>
      <c r="F8" s="36"/>
    </row>
    <row r="9" spans="2:6" x14ac:dyDescent="0.3">
      <c r="B9" s="35"/>
      <c r="C9" s="36"/>
      <c r="D9" s="36"/>
      <c r="E9" s="36"/>
      <c r="F9" s="36"/>
    </row>
    <row r="10" spans="2:6" x14ac:dyDescent="0.3">
      <c r="B10" s="35"/>
      <c r="C10" s="36"/>
      <c r="D10" s="36"/>
      <c r="E10" s="36"/>
      <c r="F10" s="36"/>
    </row>
    <row r="11" spans="2:6" x14ac:dyDescent="0.3">
      <c r="F11" s="24"/>
    </row>
    <row r="12" spans="2:6" x14ac:dyDescent="0.3">
      <c r="F12" s="24"/>
    </row>
    <row r="13" spans="2:6" x14ac:dyDescent="0.3">
      <c r="F13" s="24">
        <f>SUM(F4:F10)</f>
        <v>4.3039110000000003</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F8"/>
  <sheetViews>
    <sheetView workbookViewId="0">
      <selection activeCell="E3" sqref="E3:K3"/>
    </sheetView>
  </sheetViews>
  <sheetFormatPr defaultRowHeight="14.4" x14ac:dyDescent="0.3"/>
  <cols>
    <col min="3" max="3" width="17.77734375" bestFit="1" customWidth="1"/>
    <col min="5" max="5" width="38" bestFit="1" customWidth="1"/>
    <col min="6" max="6" width="11" style="24" bestFit="1" customWidth="1"/>
  </cols>
  <sheetData>
    <row r="1" spans="1:6" x14ac:dyDescent="0.3">
      <c r="A1" t="s">
        <v>182</v>
      </c>
    </row>
    <row r="3" spans="1:6" x14ac:dyDescent="0.3">
      <c r="B3" s="34" t="s">
        <v>172</v>
      </c>
      <c r="C3" s="34" t="s">
        <v>173</v>
      </c>
      <c r="D3" s="34" t="s">
        <v>175</v>
      </c>
      <c r="E3" s="34" t="s">
        <v>139</v>
      </c>
      <c r="F3" s="42" t="s">
        <v>174</v>
      </c>
    </row>
    <row r="4" spans="1:6" x14ac:dyDescent="0.3">
      <c r="B4" s="35">
        <v>8</v>
      </c>
      <c r="C4" s="36" t="s">
        <v>126</v>
      </c>
      <c r="D4" s="36" t="s">
        <v>84</v>
      </c>
      <c r="E4" s="36" t="s">
        <v>252</v>
      </c>
      <c r="F4" s="36">
        <v>8.5232639999999993</v>
      </c>
    </row>
    <row r="5" spans="1:6" x14ac:dyDescent="0.3">
      <c r="B5" s="35">
        <v>76</v>
      </c>
      <c r="C5" s="36" t="s">
        <v>126</v>
      </c>
      <c r="D5" s="36" t="s">
        <v>84</v>
      </c>
      <c r="E5" s="36" t="s">
        <v>253</v>
      </c>
      <c r="F5" s="36">
        <v>144.74960100000001</v>
      </c>
    </row>
    <row r="6" spans="1:6" x14ac:dyDescent="0.3">
      <c r="B6" s="44"/>
      <c r="C6" s="45"/>
      <c r="D6" s="36"/>
      <c r="E6" s="45"/>
      <c r="F6" s="36"/>
    </row>
    <row r="8" spans="1:6" x14ac:dyDescent="0.3">
      <c r="E8" s="53" t="s">
        <v>263</v>
      </c>
      <c r="F8" s="51">
        <f>SUM(F4:F6)</f>
        <v>153.27286500000002</v>
      </c>
    </row>
  </sheetData>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B2:F4"/>
  <sheetViews>
    <sheetView workbookViewId="0">
      <selection activeCell="E3" sqref="E3:K3"/>
    </sheetView>
  </sheetViews>
  <sheetFormatPr defaultRowHeight="14.4" x14ac:dyDescent="0.3"/>
  <cols>
    <col min="2" max="2" width="4" bestFit="1" customWidth="1"/>
    <col min="3" max="3" width="19.77734375" bestFit="1" customWidth="1"/>
    <col min="4" max="4" width="9" bestFit="1" customWidth="1"/>
    <col min="5" max="5" width="34.44140625" bestFit="1" customWidth="1"/>
    <col min="6" max="6" width="11" bestFit="1" customWidth="1"/>
  </cols>
  <sheetData>
    <row r="2" spans="2:6" x14ac:dyDescent="0.3">
      <c r="B2" s="34" t="s">
        <v>172</v>
      </c>
      <c r="C2" s="34" t="s">
        <v>173</v>
      </c>
      <c r="D2" s="34" t="s">
        <v>175</v>
      </c>
      <c r="E2" s="34" t="s">
        <v>139</v>
      </c>
      <c r="F2" s="42" t="s">
        <v>174</v>
      </c>
    </row>
    <row r="3" spans="2:6" x14ac:dyDescent="0.3">
      <c r="B3" s="35">
        <v>41</v>
      </c>
      <c r="C3" s="36" t="s">
        <v>90</v>
      </c>
      <c r="D3" s="36" t="s">
        <v>88</v>
      </c>
      <c r="E3" s="36" t="s">
        <v>247</v>
      </c>
      <c r="F3" s="36">
        <v>2.1051760000000002</v>
      </c>
    </row>
    <row r="4" spans="2:6" x14ac:dyDescent="0.3">
      <c r="B4" s="35"/>
      <c r="C4" s="36"/>
      <c r="D4" s="36"/>
      <c r="E4" s="36"/>
      <c r="F4" s="36"/>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B2:F3"/>
  <sheetViews>
    <sheetView workbookViewId="0">
      <selection activeCell="E3" sqref="E3:K3"/>
    </sheetView>
  </sheetViews>
  <sheetFormatPr defaultRowHeight="14.4" x14ac:dyDescent="0.3"/>
  <cols>
    <col min="2" max="2" width="4" bestFit="1" customWidth="1"/>
    <col min="3" max="3" width="19.77734375" bestFit="1" customWidth="1"/>
    <col min="4" max="4" width="9" bestFit="1" customWidth="1"/>
    <col min="5" max="5" width="69.5546875" bestFit="1" customWidth="1"/>
  </cols>
  <sheetData>
    <row r="2" spans="2:6" x14ac:dyDescent="0.3">
      <c r="B2" s="34" t="s">
        <v>172</v>
      </c>
      <c r="C2" s="34" t="s">
        <v>173</v>
      </c>
      <c r="D2" s="34" t="s">
        <v>175</v>
      </c>
      <c r="E2" s="34" t="s">
        <v>139</v>
      </c>
      <c r="F2" s="42" t="s">
        <v>174</v>
      </c>
    </row>
    <row r="3" spans="2:6" x14ac:dyDescent="0.3">
      <c r="B3" s="35">
        <v>47</v>
      </c>
      <c r="C3" s="36" t="s">
        <v>140</v>
      </c>
      <c r="D3" s="36" t="s">
        <v>89</v>
      </c>
      <c r="E3" s="36" t="s">
        <v>192</v>
      </c>
      <c r="F3" s="36">
        <v>3.9491900000000002</v>
      </c>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B3:F41"/>
  <sheetViews>
    <sheetView zoomScale="70" zoomScaleNormal="70" workbookViewId="0">
      <selection activeCell="E3" sqref="E3:K3"/>
    </sheetView>
  </sheetViews>
  <sheetFormatPr defaultRowHeight="14.4" x14ac:dyDescent="0.3"/>
  <cols>
    <col min="3" max="3" width="23.21875" bestFit="1" customWidth="1"/>
    <col min="5" max="5" width="56.5546875" customWidth="1"/>
    <col min="6" max="6" width="11" style="24" bestFit="1" customWidth="1"/>
  </cols>
  <sheetData>
    <row r="3" spans="2:6" x14ac:dyDescent="0.3">
      <c r="B3" s="43" t="s">
        <v>172</v>
      </c>
      <c r="C3" s="43" t="s">
        <v>173</v>
      </c>
      <c r="D3" s="43" t="s">
        <v>175</v>
      </c>
      <c r="E3" s="43" t="s">
        <v>139</v>
      </c>
      <c r="F3" s="46" t="s">
        <v>174</v>
      </c>
    </row>
    <row r="4" spans="2:6" x14ac:dyDescent="0.3">
      <c r="B4" s="35">
        <v>1</v>
      </c>
      <c r="C4" s="36" t="s">
        <v>140</v>
      </c>
      <c r="E4" s="36" t="s">
        <v>254</v>
      </c>
      <c r="F4" s="36">
        <v>69.928417999999994</v>
      </c>
    </row>
    <row r="5" spans="2:6" x14ac:dyDescent="0.3">
      <c r="B5" s="35">
        <v>2</v>
      </c>
      <c r="C5" s="36" t="s">
        <v>140</v>
      </c>
      <c r="E5" s="36" t="s">
        <v>276</v>
      </c>
      <c r="F5" s="36">
        <v>7.131068</v>
      </c>
    </row>
    <row r="6" spans="2:6" x14ac:dyDescent="0.3">
      <c r="B6" s="35">
        <v>3</v>
      </c>
      <c r="C6" s="36" t="s">
        <v>140</v>
      </c>
      <c r="E6" s="36" t="s">
        <v>117</v>
      </c>
      <c r="F6" s="36">
        <v>34.137090000000001</v>
      </c>
    </row>
    <row r="7" spans="2:6" x14ac:dyDescent="0.3">
      <c r="B7" s="35">
        <v>4</v>
      </c>
      <c r="C7" s="36" t="s">
        <v>140</v>
      </c>
      <c r="E7" s="36" t="s">
        <v>117</v>
      </c>
      <c r="F7" s="36">
        <v>34.961368999999998</v>
      </c>
    </row>
    <row r="8" spans="2:6" x14ac:dyDescent="0.3">
      <c r="B8" s="35">
        <v>5</v>
      </c>
      <c r="C8" s="36" t="s">
        <v>187</v>
      </c>
      <c r="E8" s="36" t="s">
        <v>117</v>
      </c>
      <c r="F8" s="36">
        <v>223.32691500000001</v>
      </c>
    </row>
    <row r="9" spans="2:6" x14ac:dyDescent="0.3">
      <c r="B9" s="35">
        <v>7</v>
      </c>
      <c r="C9" s="36" t="s">
        <v>140</v>
      </c>
      <c r="E9" s="36" t="s">
        <v>251</v>
      </c>
      <c r="F9" s="36">
        <v>26.107413999999999</v>
      </c>
    </row>
    <row r="10" spans="2:6" x14ac:dyDescent="0.3">
      <c r="B10" s="35">
        <v>9</v>
      </c>
      <c r="C10" s="36" t="s">
        <v>140</v>
      </c>
      <c r="E10" s="36" t="s">
        <v>117</v>
      </c>
      <c r="F10" s="36">
        <v>10.741597000000001</v>
      </c>
    </row>
    <row r="11" spans="2:6" x14ac:dyDescent="0.3">
      <c r="B11" s="35">
        <v>10</v>
      </c>
      <c r="C11" s="36" t="s">
        <v>140</v>
      </c>
      <c r="E11" s="36" t="s">
        <v>117</v>
      </c>
      <c r="F11" s="36">
        <v>85.301145000000005</v>
      </c>
    </row>
    <row r="12" spans="2:6" x14ac:dyDescent="0.3">
      <c r="B12" s="35">
        <v>11</v>
      </c>
      <c r="C12" s="36" t="s">
        <v>187</v>
      </c>
      <c r="E12" s="36" t="s">
        <v>117</v>
      </c>
      <c r="F12" s="36">
        <v>71.168707999999995</v>
      </c>
    </row>
    <row r="13" spans="2:6" x14ac:dyDescent="0.3">
      <c r="B13" s="35">
        <v>12</v>
      </c>
      <c r="C13" s="36" t="s">
        <v>187</v>
      </c>
      <c r="E13" s="36" t="s">
        <v>117</v>
      </c>
      <c r="F13" s="36">
        <v>97.302926999999997</v>
      </c>
    </row>
    <row r="14" spans="2:6" x14ac:dyDescent="0.3">
      <c r="B14" s="35">
        <v>30</v>
      </c>
      <c r="C14" s="36" t="s">
        <v>140</v>
      </c>
      <c r="E14" s="36" t="s">
        <v>277</v>
      </c>
      <c r="F14" s="36">
        <v>0.66161800000000004</v>
      </c>
    </row>
    <row r="15" spans="2:6" x14ac:dyDescent="0.3">
      <c r="B15" s="35">
        <v>31</v>
      </c>
      <c r="C15" s="36" t="s">
        <v>181</v>
      </c>
      <c r="E15" s="36" t="s">
        <v>188</v>
      </c>
      <c r="F15" s="36">
        <v>5.8621379999999998</v>
      </c>
    </row>
    <row r="16" spans="2:6" x14ac:dyDescent="0.3">
      <c r="B16" s="35">
        <v>34</v>
      </c>
      <c r="C16" s="36" t="s">
        <v>187</v>
      </c>
      <c r="E16" s="36" t="s">
        <v>244</v>
      </c>
      <c r="F16" s="36">
        <v>31.796413000000001</v>
      </c>
    </row>
    <row r="17" spans="2:6" x14ac:dyDescent="0.3">
      <c r="B17" s="35">
        <v>36</v>
      </c>
      <c r="C17" s="36" t="s">
        <v>187</v>
      </c>
      <c r="E17" s="36" t="s">
        <v>188</v>
      </c>
      <c r="F17" s="36">
        <v>57.730719000000001</v>
      </c>
    </row>
    <row r="18" spans="2:6" x14ac:dyDescent="0.3">
      <c r="B18" s="35">
        <v>37</v>
      </c>
      <c r="C18" s="36" t="s">
        <v>187</v>
      </c>
      <c r="E18" s="36" t="s">
        <v>188</v>
      </c>
      <c r="F18" s="36">
        <v>6.6826850000000002</v>
      </c>
    </row>
    <row r="19" spans="2:6" x14ac:dyDescent="0.3">
      <c r="B19" s="35">
        <v>38</v>
      </c>
      <c r="C19" s="36" t="s">
        <v>187</v>
      </c>
      <c r="E19" s="36" t="s">
        <v>188</v>
      </c>
      <c r="F19" s="36">
        <v>71.351748000000001</v>
      </c>
    </row>
    <row r="20" spans="2:6" x14ac:dyDescent="0.3">
      <c r="B20" s="35">
        <v>39</v>
      </c>
      <c r="C20" s="36" t="s">
        <v>181</v>
      </c>
      <c r="E20" s="36" t="s">
        <v>188</v>
      </c>
      <c r="F20" s="36">
        <v>2.4801869999999999</v>
      </c>
    </row>
    <row r="21" spans="2:6" x14ac:dyDescent="0.3">
      <c r="B21" s="35">
        <v>43</v>
      </c>
      <c r="C21" s="36" t="s">
        <v>140</v>
      </c>
      <c r="E21" s="36" t="s">
        <v>188</v>
      </c>
      <c r="F21" s="36">
        <v>10.126607999999999</v>
      </c>
    </row>
    <row r="22" spans="2:6" x14ac:dyDescent="0.3">
      <c r="B22" s="35">
        <v>44</v>
      </c>
      <c r="C22" s="36" t="s">
        <v>187</v>
      </c>
      <c r="E22" s="36" t="s">
        <v>188</v>
      </c>
      <c r="F22" s="36">
        <v>76.908822999999998</v>
      </c>
    </row>
    <row r="23" spans="2:6" x14ac:dyDescent="0.3">
      <c r="B23" s="35">
        <v>45</v>
      </c>
      <c r="C23" s="36" t="s">
        <v>187</v>
      </c>
      <c r="E23" s="36" t="s">
        <v>188</v>
      </c>
      <c r="F23" s="36">
        <v>22.792271</v>
      </c>
    </row>
    <row r="24" spans="2:6" x14ac:dyDescent="0.3">
      <c r="B24" s="35">
        <v>46</v>
      </c>
      <c r="C24" s="36" t="s">
        <v>187</v>
      </c>
      <c r="E24" s="36" t="s">
        <v>188</v>
      </c>
      <c r="F24" s="36">
        <v>13.329677999999999</v>
      </c>
    </row>
    <row r="25" spans="2:6" x14ac:dyDescent="0.3">
      <c r="B25" s="35">
        <v>51</v>
      </c>
      <c r="C25" s="36" t="s">
        <v>140</v>
      </c>
      <c r="E25" s="36" t="s">
        <v>278</v>
      </c>
      <c r="F25" s="36">
        <v>5.4591789999999998</v>
      </c>
    </row>
    <row r="26" spans="2:6" x14ac:dyDescent="0.3">
      <c r="B26" s="35">
        <v>56</v>
      </c>
      <c r="C26" s="36" t="s">
        <v>140</v>
      </c>
      <c r="E26" s="36" t="s">
        <v>262</v>
      </c>
      <c r="F26" s="36">
        <v>29.781362000000001</v>
      </c>
    </row>
    <row r="27" spans="2:6" x14ac:dyDescent="0.3">
      <c r="B27" s="35">
        <v>58</v>
      </c>
      <c r="C27" s="36" t="s">
        <v>140</v>
      </c>
      <c r="E27" s="36" t="s">
        <v>117</v>
      </c>
      <c r="F27" s="36">
        <v>13.885928</v>
      </c>
    </row>
    <row r="28" spans="2:6" x14ac:dyDescent="0.3">
      <c r="B28" s="35">
        <v>73</v>
      </c>
      <c r="C28" s="36" t="s">
        <v>90</v>
      </c>
      <c r="E28" s="36" t="s">
        <v>249</v>
      </c>
      <c r="F28" s="36">
        <v>44.935575999999998</v>
      </c>
    </row>
    <row r="29" spans="2:6" x14ac:dyDescent="0.3">
      <c r="B29" s="35">
        <v>74</v>
      </c>
      <c r="C29" s="36" t="s">
        <v>187</v>
      </c>
      <c r="E29" s="36" t="s">
        <v>117</v>
      </c>
      <c r="F29" s="36">
        <v>28.837506999999999</v>
      </c>
    </row>
    <row r="30" spans="2:6" x14ac:dyDescent="0.3">
      <c r="B30" s="35">
        <v>79</v>
      </c>
      <c r="C30" s="36" t="s">
        <v>90</v>
      </c>
      <c r="E30" s="36" t="s">
        <v>279</v>
      </c>
      <c r="F30" s="36">
        <v>2.4257740000000001</v>
      </c>
    </row>
    <row r="31" spans="2:6" x14ac:dyDescent="0.3">
      <c r="B31" s="35">
        <v>80</v>
      </c>
      <c r="C31" s="36" t="s">
        <v>187</v>
      </c>
      <c r="E31" s="36" t="s">
        <v>117</v>
      </c>
      <c r="F31" s="36">
        <v>1.1427069999999999</v>
      </c>
    </row>
    <row r="32" spans="2:6" x14ac:dyDescent="0.3">
      <c r="B32" s="35">
        <v>81</v>
      </c>
      <c r="C32" s="36" t="s">
        <v>187</v>
      </c>
      <c r="E32" s="36" t="s">
        <v>255</v>
      </c>
      <c r="F32" s="36">
        <v>0.38051099999999999</v>
      </c>
    </row>
    <row r="33" spans="2:6" x14ac:dyDescent="0.3">
      <c r="B33" s="35">
        <v>93</v>
      </c>
      <c r="C33" s="36" t="s">
        <v>187</v>
      </c>
      <c r="E33" s="36" t="s">
        <v>117</v>
      </c>
      <c r="F33" s="36">
        <v>119.817182</v>
      </c>
    </row>
    <row r="34" spans="2:6" x14ac:dyDescent="0.3">
      <c r="B34" s="35">
        <v>108</v>
      </c>
      <c r="C34" s="36" t="s">
        <v>140</v>
      </c>
      <c r="E34" s="36" t="s">
        <v>177</v>
      </c>
      <c r="F34" s="36">
        <v>47.324074000000003</v>
      </c>
    </row>
    <row r="35" spans="2:6" x14ac:dyDescent="0.3">
      <c r="B35" s="35">
        <v>110</v>
      </c>
      <c r="C35" s="36" t="s">
        <v>140</v>
      </c>
      <c r="E35" s="36" t="s">
        <v>117</v>
      </c>
      <c r="F35" s="36">
        <v>22.248228000000001</v>
      </c>
    </row>
    <row r="36" spans="2:6" x14ac:dyDescent="0.3">
      <c r="B36" s="35">
        <v>115</v>
      </c>
      <c r="C36" s="36" t="s">
        <v>140</v>
      </c>
      <c r="E36" s="36" t="s">
        <v>117</v>
      </c>
      <c r="F36" s="36">
        <v>35.794989999999999</v>
      </c>
    </row>
    <row r="37" spans="2:6" x14ac:dyDescent="0.3">
      <c r="B37" s="35">
        <v>117</v>
      </c>
      <c r="C37" s="36" t="s">
        <v>140</v>
      </c>
      <c r="E37" s="36" t="s">
        <v>117</v>
      </c>
      <c r="F37" s="36">
        <v>22.812639000000001</v>
      </c>
    </row>
    <row r="38" spans="2:6" x14ac:dyDescent="0.3">
      <c r="F38"/>
    </row>
    <row r="41" spans="2:6" x14ac:dyDescent="0.3">
      <c r="F41" s="24">
        <f>SUM(F4:F37)</f>
        <v>1334.6751960000001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79998168889431442"/>
    <pageSetUpPr fitToPage="1"/>
  </sheetPr>
  <dimension ref="A1:C10"/>
  <sheetViews>
    <sheetView zoomScale="85" zoomScaleNormal="85" workbookViewId="0">
      <selection activeCell="B22" sqref="B22"/>
    </sheetView>
  </sheetViews>
  <sheetFormatPr defaultRowHeight="14.4" x14ac:dyDescent="0.3"/>
  <cols>
    <col min="1" max="1" width="30.21875" customWidth="1"/>
    <col min="2" max="2" width="40.21875" customWidth="1"/>
    <col min="3" max="3" width="97" customWidth="1"/>
  </cols>
  <sheetData>
    <row r="1" spans="1:3" x14ac:dyDescent="0.3">
      <c r="A1" s="2" t="s">
        <v>301</v>
      </c>
    </row>
    <row r="2" spans="1:3" ht="23.25" customHeight="1" thickBot="1" x14ac:dyDescent="0.35">
      <c r="A2" s="3" t="s">
        <v>6</v>
      </c>
      <c r="B2" s="4" t="s">
        <v>15</v>
      </c>
      <c r="C2" s="5" t="s">
        <v>8</v>
      </c>
    </row>
    <row r="3" spans="1:3" ht="29.4" thickBot="1" x14ac:dyDescent="0.35">
      <c r="A3" s="16" t="s">
        <v>24</v>
      </c>
      <c r="B3" s="6" t="s">
        <v>43</v>
      </c>
      <c r="C3" s="13" t="s">
        <v>297</v>
      </c>
    </row>
    <row r="4" spans="1:3" ht="43.8" thickBot="1" x14ac:dyDescent="0.35">
      <c r="A4" s="16" t="s">
        <v>170</v>
      </c>
      <c r="B4" s="6" t="s">
        <v>45</v>
      </c>
      <c r="C4" s="30" t="s">
        <v>296</v>
      </c>
    </row>
    <row r="5" spans="1:3" ht="15" thickBot="1" x14ac:dyDescent="0.35">
      <c r="A5" s="16" t="s">
        <v>171</v>
      </c>
      <c r="B5" s="15" t="s">
        <v>44</v>
      </c>
      <c r="C5" s="13" t="s">
        <v>298</v>
      </c>
    </row>
    <row r="6" spans="1:3" x14ac:dyDescent="0.3">
      <c r="C6" s="14"/>
    </row>
    <row r="7" spans="1:3" ht="15" thickBot="1" x14ac:dyDescent="0.35"/>
    <row r="8" spans="1:3" x14ac:dyDescent="0.3">
      <c r="A8" s="89" t="s">
        <v>29</v>
      </c>
      <c r="B8" s="90"/>
      <c r="C8" s="91"/>
    </row>
    <row r="9" spans="1:3" x14ac:dyDescent="0.3">
      <c r="A9" s="92" t="s">
        <v>30</v>
      </c>
      <c r="B9" s="93"/>
      <c r="C9" s="94"/>
    </row>
    <row r="10" spans="1:3" ht="15" thickBot="1" x14ac:dyDescent="0.35">
      <c r="A10" s="95" t="s">
        <v>31</v>
      </c>
      <c r="B10" s="96"/>
      <c r="C10" s="97"/>
    </row>
  </sheetData>
  <mergeCells count="3">
    <mergeCell ref="A8:C8"/>
    <mergeCell ref="A9:C9"/>
    <mergeCell ref="A10:C10"/>
  </mergeCells>
  <pageMargins left="0.70866141732283472" right="0.70866141732283472" top="0.74803149606299213" bottom="0.74803149606299213" header="0.31496062992125984" footer="0.31496062992125984"/>
  <pageSetup paperSize="9" scale="77" orientation="landscape"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7">
    <tabColor theme="5" tint="0.79998168889431442"/>
  </sheetPr>
  <dimension ref="A1:K19"/>
  <sheetViews>
    <sheetView zoomScaleNormal="100" workbookViewId="0">
      <selection activeCell="G25" sqref="G25"/>
    </sheetView>
  </sheetViews>
  <sheetFormatPr defaultColWidth="12.21875" defaultRowHeight="14.4" x14ac:dyDescent="0.3"/>
  <cols>
    <col min="1" max="1" width="15.5546875" style="2" customWidth="1"/>
    <col min="5" max="8" width="0" hidden="1" customWidth="1"/>
  </cols>
  <sheetData>
    <row r="1" spans="1:11" ht="23.25" customHeight="1" thickBot="1" x14ac:dyDescent="0.4">
      <c r="A1" s="102" t="s">
        <v>25</v>
      </c>
      <c r="B1" s="103"/>
      <c r="C1" s="103"/>
      <c r="D1" s="103"/>
      <c r="E1" s="103"/>
      <c r="F1" s="103"/>
      <c r="G1" s="103"/>
      <c r="H1" s="103"/>
      <c r="I1" s="103"/>
      <c r="J1" s="103"/>
      <c r="K1" s="104"/>
    </row>
    <row r="2" spans="1:11" ht="16.05" customHeight="1" thickBot="1" x14ac:dyDescent="0.35">
      <c r="A2" s="101" t="s">
        <v>16</v>
      </c>
      <c r="B2" s="101"/>
      <c r="C2" s="101"/>
      <c r="D2" s="101"/>
      <c r="E2" s="99" t="s">
        <v>282</v>
      </c>
      <c r="F2" s="99"/>
      <c r="G2" s="99"/>
      <c r="H2" s="99"/>
      <c r="I2" s="99"/>
      <c r="J2" s="99"/>
      <c r="K2" s="99"/>
    </row>
    <row r="3" spans="1:11" ht="16.05" customHeight="1" thickBot="1" x14ac:dyDescent="0.35">
      <c r="A3" s="101" t="s">
        <v>1</v>
      </c>
      <c r="B3" s="101"/>
      <c r="C3" s="101"/>
      <c r="D3" s="101"/>
      <c r="E3" s="99" t="s">
        <v>283</v>
      </c>
      <c r="F3" s="99"/>
      <c r="G3" s="99"/>
      <c r="H3" s="99"/>
      <c r="I3" s="99"/>
      <c r="J3" s="99"/>
      <c r="K3" s="99"/>
    </row>
    <row r="4" spans="1:11" ht="16.05" customHeight="1" thickBot="1" x14ac:dyDescent="0.35">
      <c r="A4" s="101" t="s">
        <v>17</v>
      </c>
      <c r="B4" s="101"/>
      <c r="C4" s="101"/>
      <c r="D4" s="101"/>
      <c r="E4" s="100" t="s">
        <v>317</v>
      </c>
      <c r="F4" s="100"/>
      <c r="G4" s="100"/>
      <c r="H4" s="100"/>
      <c r="I4" s="100"/>
      <c r="J4" s="100"/>
      <c r="K4" s="100"/>
    </row>
    <row r="5" spans="1:11" ht="32.1" customHeight="1" thickBot="1" x14ac:dyDescent="0.35">
      <c r="A5" s="108" t="s">
        <v>302</v>
      </c>
      <c r="B5" s="101"/>
      <c r="C5" s="101"/>
      <c r="D5" s="101"/>
      <c r="E5" s="109">
        <v>46387</v>
      </c>
      <c r="F5" s="99"/>
      <c r="G5" s="99"/>
      <c r="H5" s="99"/>
      <c r="I5" s="99"/>
      <c r="J5" s="99"/>
      <c r="K5" s="99"/>
    </row>
    <row r="6" spans="1:11" ht="16.05" customHeight="1" thickBot="1" x14ac:dyDescent="0.35">
      <c r="A6" s="101" t="s">
        <v>18</v>
      </c>
      <c r="B6" s="101"/>
      <c r="C6" s="101"/>
      <c r="D6" s="101"/>
      <c r="E6" s="99" t="s">
        <v>83</v>
      </c>
      <c r="F6" s="99"/>
      <c r="G6" s="99"/>
      <c r="H6" s="99"/>
      <c r="I6" s="99"/>
      <c r="J6" s="99"/>
      <c r="K6" s="99"/>
    </row>
    <row r="7" spans="1:11" ht="31.05" customHeight="1" thickBot="1" x14ac:dyDescent="0.35">
      <c r="A7" s="65" t="s">
        <v>2</v>
      </c>
      <c r="B7" s="8">
        <v>47118</v>
      </c>
      <c r="C7" s="8">
        <v>47483</v>
      </c>
      <c r="D7" s="8">
        <v>47848</v>
      </c>
      <c r="E7" s="8"/>
      <c r="F7" s="8"/>
      <c r="G7" s="8"/>
      <c r="H7" s="8"/>
      <c r="I7" s="8"/>
      <c r="J7" s="8"/>
      <c r="K7" s="8"/>
    </row>
    <row r="8" spans="1:11" ht="31.05" customHeight="1" thickBot="1" x14ac:dyDescent="0.35">
      <c r="A8" s="65" t="s">
        <v>19</v>
      </c>
      <c r="B8" s="9">
        <v>150</v>
      </c>
      <c r="C8" s="9">
        <v>300</v>
      </c>
      <c r="D8" s="9">
        <v>400</v>
      </c>
      <c r="E8" s="9"/>
      <c r="F8" s="9"/>
      <c r="G8" s="9"/>
      <c r="H8" s="9"/>
      <c r="I8" s="9"/>
      <c r="J8" s="9"/>
      <c r="K8" s="9"/>
    </row>
    <row r="9" spans="1:11" ht="31.05" customHeight="1" thickBot="1" x14ac:dyDescent="0.35">
      <c r="A9" s="66" t="s">
        <v>3</v>
      </c>
      <c r="B9" s="10">
        <v>47483</v>
      </c>
      <c r="C9" s="10">
        <v>47848</v>
      </c>
      <c r="D9" s="10">
        <v>48213</v>
      </c>
      <c r="E9" s="10"/>
      <c r="F9" s="10"/>
      <c r="G9" s="10"/>
      <c r="H9" s="10"/>
      <c r="I9" s="10">
        <v>52596</v>
      </c>
      <c r="J9" s="8"/>
      <c r="K9" s="10"/>
    </row>
    <row r="10" spans="1:11" ht="29.4" thickBot="1" x14ac:dyDescent="0.35">
      <c r="A10" s="1" t="s">
        <v>4</v>
      </c>
      <c r="B10" s="105" t="s">
        <v>5</v>
      </c>
      <c r="C10" s="106"/>
      <c r="D10" s="106"/>
      <c r="E10" s="106"/>
      <c r="F10" s="106"/>
      <c r="G10" s="106"/>
      <c r="H10" s="106"/>
      <c r="I10" s="106"/>
      <c r="J10" s="106"/>
      <c r="K10" s="107"/>
    </row>
    <row r="11" spans="1:11" ht="15" thickBot="1" x14ac:dyDescent="0.35">
      <c r="A11" s="67" t="s">
        <v>24</v>
      </c>
      <c r="B11" s="11">
        <v>150</v>
      </c>
      <c r="C11" s="11">
        <v>300</v>
      </c>
      <c r="D11" s="11">
        <v>400</v>
      </c>
      <c r="E11" s="11"/>
      <c r="F11" s="11"/>
      <c r="G11" s="11"/>
      <c r="H11" s="11"/>
      <c r="I11" s="11"/>
      <c r="J11" s="11"/>
      <c r="K11" s="11"/>
    </row>
    <row r="12" spans="1:11" ht="15" thickBot="1" x14ac:dyDescent="0.35">
      <c r="A12" s="67" t="s">
        <v>170</v>
      </c>
      <c r="B12" s="11">
        <v>150</v>
      </c>
      <c r="C12" s="11">
        <v>300</v>
      </c>
      <c r="D12" s="11">
        <v>400</v>
      </c>
      <c r="E12" s="11"/>
      <c r="F12" s="11"/>
      <c r="G12" s="11"/>
      <c r="H12" s="11"/>
      <c r="I12" s="11"/>
      <c r="J12" s="11"/>
      <c r="K12" s="11"/>
    </row>
    <row r="13" spans="1:11" ht="15" thickBot="1" x14ac:dyDescent="0.35">
      <c r="A13" s="67" t="s">
        <v>171</v>
      </c>
      <c r="B13" s="11"/>
      <c r="C13" s="11"/>
      <c r="D13" s="11"/>
      <c r="E13" s="11"/>
      <c r="F13" s="11"/>
      <c r="G13" s="11"/>
      <c r="H13" s="11"/>
      <c r="I13" s="11">
        <v>400</v>
      </c>
      <c r="J13" s="11"/>
      <c r="K13" s="11"/>
    </row>
    <row r="14" spans="1:11" x14ac:dyDescent="0.3">
      <c r="A14"/>
    </row>
    <row r="15" spans="1:11" ht="15" thickBot="1" x14ac:dyDescent="0.35"/>
    <row r="16" spans="1:11" x14ac:dyDescent="0.3">
      <c r="A16" s="89" t="s">
        <v>35</v>
      </c>
      <c r="B16" s="90"/>
      <c r="C16" s="90"/>
      <c r="D16" s="90"/>
      <c r="E16" s="90"/>
      <c r="F16" s="90"/>
      <c r="G16" s="90"/>
      <c r="H16" s="90"/>
      <c r="I16" s="90"/>
      <c r="J16" s="90"/>
      <c r="K16" s="91"/>
    </row>
    <row r="17" spans="1:11" x14ac:dyDescent="0.3">
      <c r="A17" s="92" t="s">
        <v>36</v>
      </c>
      <c r="B17" s="93"/>
      <c r="C17" s="93"/>
      <c r="D17" s="93"/>
      <c r="E17" s="93"/>
      <c r="F17" s="93"/>
      <c r="G17" s="93"/>
      <c r="H17" s="93"/>
      <c r="I17" s="93"/>
      <c r="J17" s="93"/>
      <c r="K17" s="94"/>
    </row>
    <row r="18" spans="1:11" x14ac:dyDescent="0.3">
      <c r="A18" s="92" t="s">
        <v>37</v>
      </c>
      <c r="B18" s="93"/>
      <c r="C18" s="93"/>
      <c r="D18" s="93"/>
      <c r="E18" s="93"/>
      <c r="F18" s="93"/>
      <c r="G18" s="93"/>
      <c r="H18" s="93"/>
      <c r="I18" s="93"/>
      <c r="J18" s="93"/>
      <c r="K18" s="94"/>
    </row>
    <row r="19" spans="1:11" ht="15" thickBot="1" x14ac:dyDescent="0.35">
      <c r="A19" s="95" t="s">
        <v>39</v>
      </c>
      <c r="B19" s="96"/>
      <c r="C19" s="96"/>
      <c r="D19" s="96"/>
      <c r="E19" s="96"/>
      <c r="F19" s="96"/>
      <c r="G19" s="96"/>
      <c r="H19" s="96"/>
      <c r="I19" s="96"/>
      <c r="J19" s="96"/>
      <c r="K19" s="97"/>
    </row>
  </sheetData>
  <mergeCells count="16">
    <mergeCell ref="E3:K3"/>
    <mergeCell ref="E4:K4"/>
    <mergeCell ref="A6:D6"/>
    <mergeCell ref="A19:K19"/>
    <mergeCell ref="A1:K1"/>
    <mergeCell ref="A2:D2"/>
    <mergeCell ref="A3:D3"/>
    <mergeCell ref="A4:D4"/>
    <mergeCell ref="A16:K16"/>
    <mergeCell ref="A17:K17"/>
    <mergeCell ref="A18:K18"/>
    <mergeCell ref="B10:K10"/>
    <mergeCell ref="A5:D5"/>
    <mergeCell ref="E5:K5"/>
    <mergeCell ref="E6:K6"/>
    <mergeCell ref="E2:K2"/>
  </mergeCells>
  <conditionalFormatting sqref="B7:K7">
    <cfRule type="containsText" dxfId="528" priority="3" operator="containsText" text="10/12/xxxx">
      <formula>NOT(ISERROR(SEARCH("10/12/xxxx",B7)))</formula>
    </cfRule>
  </conditionalFormatting>
  <conditionalFormatting sqref="K9 B9:I9">
    <cfRule type="containsText" dxfId="527" priority="2" operator="containsText" text="xx/xx/xxxx">
      <formula>NOT(ISERROR(SEARCH("xx/xx/xxxx",B9)))</formula>
    </cfRule>
  </conditionalFormatting>
  <conditionalFormatting sqref="J9">
    <cfRule type="containsText" dxfId="526" priority="1" operator="containsText" text="10/12/xxxx">
      <formula>NOT(ISERROR(SEARCH("10/12/xxxx",J9)))</formula>
    </cfRule>
  </conditionalFormatting>
  <dataValidations count="6">
    <dataValidation allowBlank="1" showInputMessage="1" showErrorMessage="1" prompt="Insert the Management Milestone number here (MM#)" sqref="A11:A13" xr:uid="{00000000-0002-0000-0300-000000000000}"/>
    <dataValidation allowBlank="1" showInputMessage="1" showErrorMessage="1" promptTitle="Insert Date" prompt="Please insert the date the area is available" sqref="J9 B7:K7" xr:uid="{00000000-0002-0000-0300-000001000000}"/>
    <dataValidation allowBlank="1" showInputMessage="1" showErrorMessage="1" promptTitle="Insert Area (ha)" prompt="Please insert the cumulative area available in hectares (ha)" sqref="B8:K8" xr:uid="{00000000-0002-0000-0300-000002000000}"/>
    <dataValidation allowBlank="1" showInputMessage="1" showErrorMessage="1" promptTitle="Insert Date" prompt="Please insert the date the milestone is to be completed by" sqref="K9 B9:I9" xr:uid="{00000000-0002-0000-0300-000003000000}"/>
    <dataValidation allowBlank="1" showInputMessage="1" showErrorMessage="1" promptTitle="Insert Area (ha)" prompt="Please insert the cumulative area achieved in hectares (ha) as required" sqref="J11:K13 B11:I12 B13 F13:I13" xr:uid="{00000000-0002-0000-0300-000004000000}"/>
    <dataValidation allowBlank="1" showInputMessage="1" showErrorMessage="1" prompt="Please input the correct Improvement Area number (IA#)" sqref="E2:K2" xr:uid="{00000000-0002-0000-0300-000005000000}"/>
  </dataValidations>
  <pageMargins left="0.70866141732283472" right="0.70866141732283472" top="0.74803149606299213" bottom="0.74803149606299213" header="0.31496062992125984" footer="0.31496062992125984"/>
  <pageSetup paperSize="9" scale="59" orientation="landscape" r:id="rId1"/>
  <tableParts count="2">
    <tablePart r:id="rId2"/>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
    <tabColor theme="5" tint="0.79998168889431442"/>
  </sheetPr>
  <dimension ref="A1:Z22"/>
  <sheetViews>
    <sheetView zoomScale="80" zoomScaleNormal="80" workbookViewId="0">
      <selection activeCell="G25" sqref="G25"/>
    </sheetView>
  </sheetViews>
  <sheetFormatPr defaultColWidth="12.21875" defaultRowHeight="14.4" x14ac:dyDescent="0.3"/>
  <cols>
    <col min="1" max="1" width="15.5546875" style="2" customWidth="1"/>
    <col min="4" max="6" width="12.21875" customWidth="1"/>
    <col min="9" max="10" width="12.21875" customWidth="1"/>
    <col min="13" max="13" width="12.21875" customWidth="1"/>
    <col min="17" max="18" width="12.21875" customWidth="1"/>
  </cols>
  <sheetData>
    <row r="1" spans="1:26" ht="23.25" customHeight="1" x14ac:dyDescent="0.3">
      <c r="A1" s="111" t="s">
        <v>41</v>
      </c>
      <c r="B1" s="111"/>
      <c r="C1" s="111"/>
      <c r="D1" s="111"/>
      <c r="E1" s="111"/>
      <c r="F1" s="111"/>
      <c r="G1" s="111"/>
      <c r="H1" s="111"/>
      <c r="I1" s="111"/>
      <c r="J1" s="111"/>
      <c r="K1" s="111"/>
      <c r="L1" s="111"/>
      <c r="M1" s="111"/>
      <c r="N1" s="111"/>
      <c r="O1" s="111"/>
      <c r="P1" s="111"/>
      <c r="Q1" s="111"/>
      <c r="R1" s="111"/>
    </row>
    <row r="2" spans="1:26" ht="33.75" customHeight="1" x14ac:dyDescent="0.3">
      <c r="A2" s="110" t="s">
        <v>0</v>
      </c>
      <c r="B2" s="110"/>
      <c r="C2" s="110"/>
      <c r="D2" s="110"/>
      <c r="E2" s="113" t="s">
        <v>299</v>
      </c>
      <c r="F2" s="113"/>
      <c r="G2" s="113"/>
      <c r="H2" s="113"/>
      <c r="I2" s="113"/>
      <c r="J2" s="113"/>
      <c r="K2" s="113"/>
      <c r="L2" s="113"/>
      <c r="M2" s="113"/>
      <c r="N2" s="113"/>
      <c r="O2" s="113"/>
      <c r="P2" s="113"/>
      <c r="Q2" s="113"/>
      <c r="R2" s="113"/>
    </row>
    <row r="3" spans="1:26" x14ac:dyDescent="0.3">
      <c r="A3" s="110" t="s">
        <v>1</v>
      </c>
      <c r="B3" s="110"/>
      <c r="C3" s="110"/>
      <c r="D3" s="110"/>
      <c r="E3" s="113" t="s">
        <v>284</v>
      </c>
      <c r="F3" s="113"/>
      <c r="G3" s="113"/>
      <c r="H3" s="113"/>
      <c r="I3" s="113"/>
      <c r="J3" s="113"/>
      <c r="K3" s="113"/>
      <c r="L3" s="113"/>
      <c r="M3" s="113"/>
      <c r="N3" s="113"/>
      <c r="O3" s="113"/>
      <c r="P3" s="113"/>
      <c r="Q3" s="113"/>
      <c r="R3" s="113"/>
    </row>
    <row r="4" spans="1:26" ht="14.55" customHeight="1" x14ac:dyDescent="0.3">
      <c r="A4" s="110" t="s">
        <v>40</v>
      </c>
      <c r="B4" s="110"/>
      <c r="C4" s="110"/>
      <c r="D4" s="110"/>
      <c r="E4" s="113" t="s">
        <v>318</v>
      </c>
      <c r="F4" s="113"/>
      <c r="G4" s="113"/>
      <c r="H4" s="113"/>
      <c r="I4" s="113"/>
      <c r="J4" s="113"/>
      <c r="K4" s="113"/>
      <c r="L4" s="113"/>
      <c r="M4" s="113"/>
      <c r="N4" s="113"/>
      <c r="O4" s="113"/>
      <c r="P4" s="113"/>
      <c r="Q4" s="113"/>
      <c r="R4" s="113"/>
    </row>
    <row r="5" spans="1:26" ht="33" customHeight="1" x14ac:dyDescent="0.3">
      <c r="A5" s="114" t="s">
        <v>314</v>
      </c>
      <c r="B5" s="114"/>
      <c r="C5" s="114"/>
      <c r="D5" s="114"/>
      <c r="E5" s="112">
        <v>44926</v>
      </c>
      <c r="F5" s="113"/>
      <c r="G5" s="113"/>
      <c r="H5" s="113"/>
      <c r="I5" s="113"/>
      <c r="J5" s="113"/>
      <c r="K5" s="113"/>
      <c r="L5" s="113"/>
      <c r="M5" s="113"/>
      <c r="N5" s="113"/>
      <c r="O5" s="113"/>
      <c r="P5" s="113"/>
      <c r="Q5" s="113"/>
      <c r="R5" s="113"/>
    </row>
    <row r="6" spans="1:26" ht="22.5" customHeight="1" x14ac:dyDescent="0.3">
      <c r="A6" s="110" t="s">
        <v>42</v>
      </c>
      <c r="B6" s="110"/>
      <c r="C6" s="110"/>
      <c r="D6" s="110"/>
      <c r="E6" s="116" t="s">
        <v>285</v>
      </c>
      <c r="F6" s="116"/>
      <c r="G6" s="116"/>
      <c r="H6" s="116"/>
      <c r="I6" s="116"/>
      <c r="J6" s="116"/>
      <c r="K6" s="116"/>
      <c r="L6" s="116"/>
      <c r="M6" s="116"/>
      <c r="N6" s="116"/>
      <c r="O6" s="116"/>
      <c r="P6" s="116"/>
      <c r="Q6" s="116"/>
      <c r="R6" s="116"/>
    </row>
    <row r="7" spans="1:26" ht="31.05" customHeight="1" x14ac:dyDescent="0.3">
      <c r="A7" s="69" t="s">
        <v>2</v>
      </c>
      <c r="B7" s="70">
        <v>44561</v>
      </c>
      <c r="C7" s="70">
        <v>44926</v>
      </c>
      <c r="D7" s="70">
        <v>45291</v>
      </c>
      <c r="E7" s="70">
        <v>45657</v>
      </c>
      <c r="F7" s="70">
        <v>46022</v>
      </c>
      <c r="G7" s="70">
        <v>46387</v>
      </c>
      <c r="H7" s="70">
        <v>46752</v>
      </c>
      <c r="I7" s="70">
        <v>47118</v>
      </c>
      <c r="J7" s="70">
        <v>47483</v>
      </c>
      <c r="K7" s="70">
        <v>47848</v>
      </c>
      <c r="L7" s="70">
        <v>48213</v>
      </c>
      <c r="M7" s="75">
        <v>48579</v>
      </c>
      <c r="N7" s="75"/>
      <c r="O7" s="75"/>
      <c r="P7" s="75"/>
      <c r="Q7" s="75"/>
      <c r="R7" s="75"/>
    </row>
    <row r="8" spans="1:26" ht="28.8" x14ac:dyDescent="0.3">
      <c r="A8" s="69" t="s">
        <v>19</v>
      </c>
      <c r="B8" s="71">
        <f>504.81+26.18+50</f>
        <v>580.99</v>
      </c>
      <c r="C8" s="71">
        <f>Table2[[#This Row],[Column2]]</f>
        <v>580.99</v>
      </c>
      <c r="D8" s="71">
        <f>Table2[[#This Row],[Column3]]</f>
        <v>580.99</v>
      </c>
      <c r="E8" s="71">
        <f>Table2[[#This Row],[Column4]]+50</f>
        <v>630.99</v>
      </c>
      <c r="F8" s="71">
        <f>Table2[[#This Row],[Column5]]+50</f>
        <v>680.99</v>
      </c>
      <c r="G8" s="71">
        <f>Table2[[#This Row],[Column6]]+90</f>
        <v>770.99</v>
      </c>
      <c r="H8" s="71">
        <f>Table2[[#This Row],[Column7]]</f>
        <v>770.99</v>
      </c>
      <c r="I8" s="71">
        <f>Table2[[#This Row],[Column8]]</f>
        <v>770.99</v>
      </c>
      <c r="J8" s="71">
        <f>Table2[[#This Row],[Column9]]+100</f>
        <v>870.99</v>
      </c>
      <c r="K8" s="71">
        <f>Table2[[#This Row],[Column10]]+165</f>
        <v>1035.99</v>
      </c>
      <c r="L8" s="71">
        <f>Table2[[#This Row],[Column11]]</f>
        <v>1035.99</v>
      </c>
      <c r="M8" s="71">
        <f>Table2[[#This Row],[Column112]]+58.54</f>
        <v>1094.53</v>
      </c>
      <c r="N8" s="71"/>
      <c r="O8" s="71"/>
      <c r="P8" s="71"/>
      <c r="Q8" s="71"/>
      <c r="R8" s="71"/>
    </row>
    <row r="9" spans="1:26" ht="28.8" x14ac:dyDescent="0.3">
      <c r="A9" s="69" t="s">
        <v>3</v>
      </c>
      <c r="B9" s="70">
        <v>44926</v>
      </c>
      <c r="C9" s="70">
        <v>45291</v>
      </c>
      <c r="D9" s="70">
        <v>45657</v>
      </c>
      <c r="E9" s="70">
        <v>46022</v>
      </c>
      <c r="F9" s="70">
        <v>46387</v>
      </c>
      <c r="G9" s="70">
        <v>46752</v>
      </c>
      <c r="H9" s="70">
        <v>47118</v>
      </c>
      <c r="I9" s="70">
        <v>47483</v>
      </c>
      <c r="J9" s="70">
        <v>47848</v>
      </c>
      <c r="K9" s="70">
        <v>48213</v>
      </c>
      <c r="L9" s="70">
        <v>48579</v>
      </c>
      <c r="M9" s="76">
        <v>48944</v>
      </c>
      <c r="N9" s="76">
        <v>49309</v>
      </c>
      <c r="O9" s="76">
        <v>49674</v>
      </c>
      <c r="P9" s="76">
        <v>52596</v>
      </c>
      <c r="Q9" s="76"/>
      <c r="R9" s="76"/>
    </row>
    <row r="10" spans="1:26" s="7" customFormat="1" ht="28.8" x14ac:dyDescent="0.3">
      <c r="A10" s="72" t="s">
        <v>4</v>
      </c>
      <c r="B10" s="115" t="s">
        <v>5</v>
      </c>
      <c r="C10" s="115"/>
      <c r="D10" s="115"/>
      <c r="E10" s="115"/>
      <c r="F10" s="115"/>
      <c r="G10" s="115"/>
      <c r="H10" s="115"/>
      <c r="I10" s="115"/>
      <c r="J10" s="115"/>
      <c r="K10" s="115"/>
      <c r="L10" s="73"/>
      <c r="M10" s="73"/>
      <c r="N10" s="73"/>
      <c r="O10" s="73"/>
      <c r="P10" s="73"/>
      <c r="Q10" s="73"/>
      <c r="R10" s="73"/>
      <c r="S10"/>
      <c r="T10"/>
      <c r="U10"/>
      <c r="V10"/>
      <c r="W10"/>
      <c r="X10"/>
      <c r="Y10"/>
      <c r="Z10"/>
    </row>
    <row r="11" spans="1:26" x14ac:dyDescent="0.3">
      <c r="A11" s="74" t="s">
        <v>12</v>
      </c>
      <c r="B11" s="84">
        <v>580.99</v>
      </c>
      <c r="C11" s="84">
        <f t="shared" ref="C11:M11" si="0">C8</f>
        <v>580.99</v>
      </c>
      <c r="D11" s="84">
        <f t="shared" si="0"/>
        <v>580.99</v>
      </c>
      <c r="E11" s="84">
        <f t="shared" si="0"/>
        <v>630.99</v>
      </c>
      <c r="F11" s="84">
        <f t="shared" si="0"/>
        <v>680.99</v>
      </c>
      <c r="G11" s="84">
        <f t="shared" si="0"/>
        <v>770.99</v>
      </c>
      <c r="H11" s="84">
        <f t="shared" si="0"/>
        <v>770.99</v>
      </c>
      <c r="I11" s="84">
        <f t="shared" si="0"/>
        <v>770.99</v>
      </c>
      <c r="J11" s="84">
        <f t="shared" si="0"/>
        <v>870.99</v>
      </c>
      <c r="K11" s="84">
        <f t="shared" si="0"/>
        <v>1035.99</v>
      </c>
      <c r="L11" s="84">
        <f t="shared" si="0"/>
        <v>1035.99</v>
      </c>
      <c r="M11" s="84">
        <f t="shared" si="0"/>
        <v>1094.53</v>
      </c>
      <c r="N11" s="84"/>
      <c r="O11" s="84"/>
      <c r="P11" s="84"/>
      <c r="Q11" s="84"/>
      <c r="R11" s="84"/>
    </row>
    <row r="12" spans="1:26" x14ac:dyDescent="0.3">
      <c r="A12" s="74" t="s">
        <v>13</v>
      </c>
      <c r="B12" s="84">
        <f>B11-50</f>
        <v>530.99</v>
      </c>
      <c r="C12" s="84">
        <f t="shared" ref="C12:D14" si="1">C11</f>
        <v>580.99</v>
      </c>
      <c r="D12" s="84">
        <f t="shared" si="1"/>
        <v>580.99</v>
      </c>
      <c r="E12" s="84">
        <f>D11</f>
        <v>580.99</v>
      </c>
      <c r="F12" s="84">
        <f>E11</f>
        <v>630.99</v>
      </c>
      <c r="G12" s="84">
        <f>F11</f>
        <v>680.99</v>
      </c>
      <c r="H12" s="84">
        <f t="shared" ref="H12:I14" si="2">H11</f>
        <v>770.99</v>
      </c>
      <c r="I12" s="84">
        <f t="shared" si="2"/>
        <v>770.99</v>
      </c>
      <c r="J12" s="84">
        <f>I11</f>
        <v>770.99</v>
      </c>
      <c r="K12" s="84">
        <f>J11</f>
        <v>870.99</v>
      </c>
      <c r="L12" s="84">
        <f>K11</f>
        <v>1035.99</v>
      </c>
      <c r="M12" s="84">
        <f>L11</f>
        <v>1035.99</v>
      </c>
      <c r="N12" s="84">
        <f>M11</f>
        <v>1094.53</v>
      </c>
      <c r="O12" s="84"/>
      <c r="P12" s="84"/>
      <c r="Q12" s="84"/>
      <c r="R12" s="84"/>
    </row>
    <row r="13" spans="1:26" x14ac:dyDescent="0.3">
      <c r="A13" s="74" t="s">
        <v>20</v>
      </c>
      <c r="B13" s="84">
        <f>B12</f>
        <v>530.99</v>
      </c>
      <c r="C13" s="84">
        <f t="shared" si="1"/>
        <v>580.99</v>
      </c>
      <c r="D13" s="84">
        <f t="shared" si="1"/>
        <v>580.99</v>
      </c>
      <c r="E13" s="84">
        <f>D12</f>
        <v>580.99</v>
      </c>
      <c r="F13" s="84">
        <f>F12</f>
        <v>630.99</v>
      </c>
      <c r="G13" s="84">
        <f>F11</f>
        <v>680.99</v>
      </c>
      <c r="H13" s="84">
        <f t="shared" si="2"/>
        <v>770.99</v>
      </c>
      <c r="I13" s="84">
        <f t="shared" si="2"/>
        <v>770.99</v>
      </c>
      <c r="J13" s="84">
        <f>I11</f>
        <v>770.99</v>
      </c>
      <c r="K13" s="84">
        <f>J11</f>
        <v>870.99</v>
      </c>
      <c r="L13" s="84">
        <f>K11</f>
        <v>1035.99</v>
      </c>
      <c r="M13" s="84">
        <f>M12</f>
        <v>1035.99</v>
      </c>
      <c r="N13" s="84">
        <f>N12</f>
        <v>1094.53</v>
      </c>
      <c r="O13" s="84"/>
      <c r="P13" s="84"/>
      <c r="Q13" s="84"/>
      <c r="R13" s="84"/>
    </row>
    <row r="14" spans="1:26" x14ac:dyDescent="0.3">
      <c r="A14" s="74" t="s">
        <v>21</v>
      </c>
      <c r="B14" s="84">
        <f>B12</f>
        <v>530.99</v>
      </c>
      <c r="C14" s="84">
        <f t="shared" si="1"/>
        <v>580.99</v>
      </c>
      <c r="D14" s="84">
        <f t="shared" si="1"/>
        <v>580.99</v>
      </c>
      <c r="E14" s="84">
        <f>D12</f>
        <v>580.99</v>
      </c>
      <c r="F14" s="84">
        <f>F13</f>
        <v>630.99</v>
      </c>
      <c r="G14" s="84">
        <f>F11</f>
        <v>680.99</v>
      </c>
      <c r="H14" s="84">
        <f t="shared" si="2"/>
        <v>770.99</v>
      </c>
      <c r="I14" s="84">
        <f t="shared" si="2"/>
        <v>770.99</v>
      </c>
      <c r="J14" s="84">
        <f>I11</f>
        <v>770.99</v>
      </c>
      <c r="K14" s="84">
        <f>J11</f>
        <v>870.99</v>
      </c>
      <c r="L14" s="84">
        <f>K11</f>
        <v>1035.99</v>
      </c>
      <c r="M14" s="84">
        <f>M13</f>
        <v>1035.99</v>
      </c>
      <c r="N14" s="84">
        <f>N13</f>
        <v>1094.53</v>
      </c>
      <c r="O14" s="84"/>
      <c r="P14" s="84"/>
      <c r="Q14" s="84"/>
      <c r="R14" s="84"/>
    </row>
    <row r="15" spans="1:26" x14ac:dyDescent="0.3">
      <c r="A15" s="74" t="s">
        <v>48</v>
      </c>
      <c r="B15" s="84">
        <v>504.81</v>
      </c>
      <c r="C15" s="84">
        <f>B14</f>
        <v>530.99</v>
      </c>
      <c r="D15" s="84">
        <f>C14</f>
        <v>580.99</v>
      </c>
      <c r="E15" s="84">
        <f>D13</f>
        <v>580.99</v>
      </c>
      <c r="F15" s="84">
        <f>E14</f>
        <v>580.99</v>
      </c>
      <c r="G15" s="84">
        <f>F14</f>
        <v>630.99</v>
      </c>
      <c r="H15" s="84">
        <f>G14</f>
        <v>680.99</v>
      </c>
      <c r="I15" s="84">
        <f>I14</f>
        <v>770.99</v>
      </c>
      <c r="J15" s="84">
        <f t="shared" ref="J15:O15" si="3">I14</f>
        <v>770.99</v>
      </c>
      <c r="K15" s="84">
        <f t="shared" si="3"/>
        <v>770.99</v>
      </c>
      <c r="L15" s="84">
        <f t="shared" si="3"/>
        <v>870.99</v>
      </c>
      <c r="M15" s="84">
        <f t="shared" si="3"/>
        <v>1035.99</v>
      </c>
      <c r="N15" s="84">
        <f t="shared" si="3"/>
        <v>1035.99</v>
      </c>
      <c r="O15" s="84">
        <f t="shared" si="3"/>
        <v>1094.53</v>
      </c>
      <c r="P15" s="84"/>
      <c r="Q15" s="84"/>
      <c r="R15" s="84"/>
    </row>
    <row r="16" spans="1:26" x14ac:dyDescent="0.3">
      <c r="A16" s="74" t="s">
        <v>23</v>
      </c>
      <c r="B16" s="84"/>
      <c r="C16" s="84"/>
      <c r="D16" s="84"/>
      <c r="E16" s="84"/>
      <c r="F16" s="84"/>
      <c r="G16" s="84"/>
      <c r="H16" s="84"/>
      <c r="I16" s="84"/>
      <c r="J16" s="84"/>
      <c r="K16" s="84"/>
      <c r="L16" s="84"/>
      <c r="M16" s="84"/>
      <c r="N16" s="84"/>
      <c r="O16" s="84"/>
      <c r="P16" s="84">
        <v>1094.53</v>
      </c>
      <c r="Q16" s="84"/>
      <c r="R16" s="84"/>
    </row>
    <row r="17" spans="1:18" x14ac:dyDescent="0.3">
      <c r="A17"/>
    </row>
    <row r="18" spans="1:18" ht="15" thickBot="1" x14ac:dyDescent="0.35"/>
    <row r="19" spans="1:18" x14ac:dyDescent="0.3">
      <c r="A19" s="89" t="s">
        <v>32</v>
      </c>
      <c r="B19" s="90"/>
      <c r="C19" s="90"/>
      <c r="D19" s="90"/>
      <c r="E19" s="90"/>
      <c r="F19" s="90"/>
      <c r="G19" s="90"/>
      <c r="H19" s="90"/>
      <c r="I19" s="90"/>
      <c r="J19" s="90"/>
      <c r="K19" s="91"/>
      <c r="L19" s="17"/>
      <c r="M19" s="17"/>
      <c r="N19" s="17"/>
      <c r="O19" s="17"/>
      <c r="P19" s="17"/>
      <c r="Q19" s="17"/>
      <c r="R19" s="17"/>
    </row>
    <row r="20" spans="1:18" x14ac:dyDescent="0.3">
      <c r="A20" s="92" t="s">
        <v>33</v>
      </c>
      <c r="B20" s="93"/>
      <c r="C20" s="93"/>
      <c r="D20" s="93"/>
      <c r="E20" s="93"/>
      <c r="F20" s="93"/>
      <c r="G20" s="93"/>
      <c r="H20" s="93"/>
      <c r="I20" s="93"/>
      <c r="J20" s="93"/>
      <c r="K20" s="94"/>
      <c r="L20" s="17"/>
      <c r="M20" s="17"/>
      <c r="N20" s="17"/>
      <c r="O20" s="17"/>
      <c r="P20" s="17"/>
      <c r="Q20" s="17"/>
      <c r="R20" s="17"/>
    </row>
    <row r="21" spans="1:18" x14ac:dyDescent="0.3">
      <c r="A21" s="92" t="s">
        <v>34</v>
      </c>
      <c r="B21" s="93"/>
      <c r="C21" s="93"/>
      <c r="D21" s="93"/>
      <c r="E21" s="93"/>
      <c r="F21" s="93"/>
      <c r="G21" s="93"/>
      <c r="H21" s="93"/>
      <c r="I21" s="93"/>
      <c r="J21" s="93"/>
      <c r="K21" s="94"/>
      <c r="L21" s="17"/>
      <c r="M21" s="17"/>
      <c r="N21" s="17"/>
      <c r="O21" s="17"/>
      <c r="P21" s="17"/>
      <c r="Q21" s="17"/>
      <c r="R21" s="17"/>
    </row>
    <row r="22" spans="1:18" ht="15" thickBot="1" x14ac:dyDescent="0.35">
      <c r="A22" s="95" t="s">
        <v>38</v>
      </c>
      <c r="B22" s="96"/>
      <c r="C22" s="96"/>
      <c r="D22" s="96"/>
      <c r="E22" s="96"/>
      <c r="F22" s="96"/>
      <c r="G22" s="96"/>
      <c r="H22" s="96"/>
      <c r="I22" s="96"/>
      <c r="J22" s="96"/>
      <c r="K22" s="97"/>
      <c r="L22" s="17"/>
      <c r="M22" s="17"/>
      <c r="N22" s="17"/>
      <c r="O22" s="17"/>
      <c r="P22" s="17"/>
      <c r="Q22" s="17"/>
      <c r="R22" s="17"/>
    </row>
  </sheetData>
  <mergeCells count="16">
    <mergeCell ref="A22:K22"/>
    <mergeCell ref="A19:K19"/>
    <mergeCell ref="A20:K20"/>
    <mergeCell ref="A21:K21"/>
    <mergeCell ref="A5:D5"/>
    <mergeCell ref="A6:D6"/>
    <mergeCell ref="B10:K10"/>
    <mergeCell ref="E6:R6"/>
    <mergeCell ref="A2:D2"/>
    <mergeCell ref="A3:D3"/>
    <mergeCell ref="A4:D4"/>
    <mergeCell ref="A1:R1"/>
    <mergeCell ref="E5:R5"/>
    <mergeCell ref="E2:R2"/>
    <mergeCell ref="E3:R3"/>
    <mergeCell ref="E4:R4"/>
  </mergeCells>
  <conditionalFormatting sqref="B7 D7 J7 F7 H7">
    <cfRule type="containsText" dxfId="473" priority="20" operator="containsText" text="10/12/xxxx">
      <formula>NOT(ISERROR(SEARCH("10/12/xxxx",B7)))</formula>
    </cfRule>
  </conditionalFormatting>
  <conditionalFormatting sqref="B9 D9 J9 F9 H9">
    <cfRule type="containsText" dxfId="472" priority="19" operator="containsText" text="xx/xx/xxxx">
      <formula>NOT(ISERROR(SEARCH("xx/xx/xxxx",B9)))</formula>
    </cfRule>
  </conditionalFormatting>
  <conditionalFormatting sqref="C7 E7 I7 K7 G7">
    <cfRule type="containsText" dxfId="471" priority="6" operator="containsText" text="10/12/xxxx">
      <formula>NOT(ISERROR(SEARCH("10/12/xxxx",C7)))</formula>
    </cfRule>
  </conditionalFormatting>
  <conditionalFormatting sqref="C9 E9 I9 K9 G9">
    <cfRule type="containsText" dxfId="470" priority="5" operator="containsText" text="xx/xx/xxxx">
      <formula>NOT(ISERROR(SEARCH("xx/xx/xxxx",C9)))</formula>
    </cfRule>
  </conditionalFormatting>
  <conditionalFormatting sqref="Q7:R7">
    <cfRule type="containsText" dxfId="469" priority="4" operator="containsText" text="10/12/xxxx">
      <formula>NOT(ISERROR(SEARCH("10/12/xxxx",Q7)))</formula>
    </cfRule>
  </conditionalFormatting>
  <conditionalFormatting sqref="Q9:R9">
    <cfRule type="containsText" dxfId="468" priority="3" operator="containsText" text="xx/xx/xxxx">
      <formula>NOT(ISERROR(SEARCH("xx/xx/xxxx",Q9)))</formula>
    </cfRule>
  </conditionalFormatting>
  <conditionalFormatting sqref="L7:P7">
    <cfRule type="containsText" dxfId="467" priority="2" operator="containsText" text="10/12/xxxx">
      <formula>NOT(ISERROR(SEARCH("10/12/xxxx",L7)))</formula>
    </cfRule>
  </conditionalFormatting>
  <conditionalFormatting sqref="L9:P9">
    <cfRule type="containsText" dxfId="466" priority="1" operator="containsText" text="xx/xx/xxxx">
      <formula>NOT(ISERROR(SEARCH("xx/xx/xxxx",L9)))</formula>
    </cfRule>
  </conditionalFormatting>
  <dataValidations xWindow="1608" yWindow="763" count="6">
    <dataValidation allowBlank="1" showInputMessage="1" showErrorMessage="1" promptTitle="Insert Date" prompt="Please insert the date the area is available for rehabilitation" sqref="B7:R7" xr:uid="{00000000-0002-0000-0400-000000000000}"/>
    <dataValidation allowBlank="1" showInputMessage="1" showErrorMessage="1" promptTitle="Insert Date" prompt="Please insert the data the milestone is to be completed by" sqref="B9:R9" xr:uid="{00000000-0002-0000-0400-000001000000}"/>
    <dataValidation allowBlank="1" showInputMessage="1" showErrorMessage="1" promptTitle="Insert Area (ha)" prompt="Please insert the cumulative area available in hectares (ha)" sqref="B8:R8" xr:uid="{00000000-0002-0000-0400-000002000000}"/>
    <dataValidation allowBlank="1" showInputMessage="1" showErrorMessage="1" prompt="Please input the correct Rehabilitation Area number (RA#)" sqref="E2" xr:uid="{00000000-0002-0000-0400-000003000000}"/>
    <dataValidation allowBlank="1" showInputMessage="1" showErrorMessage="1" promptTitle="Rehabilitation Milestone" prompt="Insert the Rehabilitation Milestone number here (RM#)" sqref="A11:A16" xr:uid="{00000000-0002-0000-0400-000004000000}"/>
    <dataValidation allowBlank="1" showInputMessage="1" showErrorMessage="1" promptTitle="Insert Area (ha)" prompt="Please insert the cumulative area achieved in hectares (ha) as required" sqref="B11:R16" xr:uid="{00000000-0002-0000-0400-000005000000}"/>
  </dataValidations>
  <pageMargins left="0.70866141732283472" right="0.70866141732283472" top="0.74803149606299213" bottom="0.74803149606299213" header="0.31496062992125984" footer="0.31496062992125984"/>
  <pageSetup paperSize="9" scale="59" orientation="landscape" r:id="rId1"/>
  <tableParts count="2">
    <tablePart r:id="rId2"/>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110"/>
  <sheetViews>
    <sheetView zoomScale="70" zoomScaleNormal="70" workbookViewId="0">
      <selection activeCell="D82" sqref="D82"/>
    </sheetView>
  </sheetViews>
  <sheetFormatPr defaultRowHeight="14.4" x14ac:dyDescent="0.3"/>
  <cols>
    <col min="1" max="1" width="7.77734375" bestFit="1" customWidth="1"/>
    <col min="2" max="2" width="26.77734375" customWidth="1"/>
    <col min="3" max="3" width="8.21875" customWidth="1"/>
    <col min="4" max="4" width="30.5546875" customWidth="1"/>
    <col min="5" max="5" width="59.77734375" bestFit="1" customWidth="1"/>
    <col min="6" max="6" width="8.5546875" style="24"/>
    <col min="9" max="9" width="29.44140625" bestFit="1" customWidth="1"/>
  </cols>
  <sheetData>
    <row r="1" spans="1:6" s="2" customFormat="1" ht="27.6" customHeight="1" x14ac:dyDescent="0.3">
      <c r="A1" s="2" t="s">
        <v>53</v>
      </c>
      <c r="B1" s="2" t="s">
        <v>54</v>
      </c>
      <c r="C1" s="2" t="s">
        <v>50</v>
      </c>
      <c r="D1" s="2" t="s">
        <v>42</v>
      </c>
      <c r="E1" s="2" t="s">
        <v>52</v>
      </c>
      <c r="F1" s="23" t="s">
        <v>51</v>
      </c>
    </row>
    <row r="2" spans="1:6" x14ac:dyDescent="0.3">
      <c r="A2" t="s">
        <v>55</v>
      </c>
      <c r="B2" t="s">
        <v>63</v>
      </c>
      <c r="C2" t="s">
        <v>64</v>
      </c>
      <c r="D2" t="s">
        <v>65</v>
      </c>
      <c r="E2" t="s">
        <v>66</v>
      </c>
      <c r="F2" s="24">
        <v>303.25893000000002</v>
      </c>
    </row>
    <row r="3" spans="1:6" x14ac:dyDescent="0.3">
      <c r="A3" t="s">
        <v>55</v>
      </c>
      <c r="B3" t="s">
        <v>63</v>
      </c>
      <c r="C3" t="s">
        <v>64</v>
      </c>
      <c r="D3" t="s">
        <v>65</v>
      </c>
      <c r="E3" t="s">
        <v>67</v>
      </c>
      <c r="F3" s="24">
        <v>52.957861000000001</v>
      </c>
    </row>
    <row r="4" spans="1:6" x14ac:dyDescent="0.3">
      <c r="A4" t="s">
        <v>55</v>
      </c>
      <c r="B4" t="s">
        <v>63</v>
      </c>
      <c r="C4" t="s">
        <v>68</v>
      </c>
      <c r="D4" t="s">
        <v>73</v>
      </c>
      <c r="E4" t="s">
        <v>74</v>
      </c>
      <c r="F4" s="24">
        <v>197.492231</v>
      </c>
    </row>
    <row r="5" spans="1:6" x14ac:dyDescent="0.3">
      <c r="A5" t="s">
        <v>55</v>
      </c>
      <c r="B5" t="s">
        <v>58</v>
      </c>
      <c r="C5" t="s">
        <v>70</v>
      </c>
      <c r="D5" t="s">
        <v>65</v>
      </c>
      <c r="E5" t="s">
        <v>69</v>
      </c>
      <c r="F5" s="24">
        <v>51.534503999999998</v>
      </c>
    </row>
    <row r="6" spans="1:6" x14ac:dyDescent="0.3">
      <c r="A6" t="s">
        <v>55</v>
      </c>
      <c r="B6" t="s">
        <v>75</v>
      </c>
      <c r="C6" t="s">
        <v>71</v>
      </c>
      <c r="D6" t="s">
        <v>65</v>
      </c>
      <c r="E6" t="s">
        <v>76</v>
      </c>
      <c r="F6" s="24">
        <v>55.969768999999999</v>
      </c>
    </row>
    <row r="7" spans="1:6" x14ac:dyDescent="0.3">
      <c r="A7" t="s">
        <v>55</v>
      </c>
      <c r="B7" t="s">
        <v>75</v>
      </c>
      <c r="C7" t="s">
        <v>71</v>
      </c>
      <c r="D7" t="s">
        <v>65</v>
      </c>
      <c r="E7" t="s">
        <v>76</v>
      </c>
      <c r="F7" s="24">
        <v>42.698456</v>
      </c>
    </row>
    <row r="8" spans="1:6" x14ac:dyDescent="0.3">
      <c r="A8" t="s">
        <v>55</v>
      </c>
      <c r="B8" t="s">
        <v>75</v>
      </c>
      <c r="C8" t="s">
        <v>72</v>
      </c>
      <c r="D8" t="s">
        <v>73</v>
      </c>
      <c r="E8" t="s">
        <v>77</v>
      </c>
      <c r="F8" s="24">
        <v>16.868451</v>
      </c>
    </row>
    <row r="9" spans="1:6" x14ac:dyDescent="0.3">
      <c r="A9" t="s">
        <v>55</v>
      </c>
      <c r="B9" t="s">
        <v>120</v>
      </c>
      <c r="C9" t="s">
        <v>78</v>
      </c>
      <c r="D9" t="s">
        <v>65</v>
      </c>
      <c r="E9" t="s">
        <v>121</v>
      </c>
      <c r="F9" s="24">
        <v>36.733161000000003</v>
      </c>
    </row>
    <row r="10" spans="1:6" x14ac:dyDescent="0.3">
      <c r="A10" t="s">
        <v>55</v>
      </c>
      <c r="B10" t="s">
        <v>59</v>
      </c>
      <c r="C10" s="26" t="s">
        <v>81</v>
      </c>
      <c r="D10" t="s">
        <v>73</v>
      </c>
      <c r="E10" t="s">
        <v>79</v>
      </c>
      <c r="F10" s="24">
        <v>107.10633900000001</v>
      </c>
    </row>
    <row r="11" spans="1:6" x14ac:dyDescent="0.3">
      <c r="A11" t="s">
        <v>55</v>
      </c>
      <c r="B11" t="s">
        <v>59</v>
      </c>
      <c r="C11" s="26" t="s">
        <v>81</v>
      </c>
      <c r="D11" t="s">
        <v>73</v>
      </c>
      <c r="E11" t="s">
        <v>80</v>
      </c>
      <c r="F11" s="24">
        <v>18.894431000000001</v>
      </c>
    </row>
    <row r="12" spans="1:6" x14ac:dyDescent="0.3">
      <c r="A12" t="s">
        <v>55</v>
      </c>
      <c r="B12" t="s">
        <v>60</v>
      </c>
      <c r="C12" s="26" t="s">
        <v>84</v>
      </c>
      <c r="D12" t="s">
        <v>65</v>
      </c>
      <c r="E12" t="s">
        <v>82</v>
      </c>
      <c r="F12" s="24">
        <v>267.54080699999997</v>
      </c>
    </row>
    <row r="13" spans="1:6" x14ac:dyDescent="0.3">
      <c r="A13" t="s">
        <v>55</v>
      </c>
      <c r="B13" t="s">
        <v>83</v>
      </c>
      <c r="C13" s="26" t="s">
        <v>14</v>
      </c>
      <c r="D13" t="s">
        <v>85</v>
      </c>
      <c r="E13" t="s">
        <v>86</v>
      </c>
      <c r="F13" s="24">
        <v>306.775237</v>
      </c>
    </row>
    <row r="14" spans="1:6" s="27" customFormat="1" x14ac:dyDescent="0.3">
      <c r="A14" s="27" t="s">
        <v>55</v>
      </c>
      <c r="B14" s="27" t="s">
        <v>87</v>
      </c>
      <c r="C14" s="26" t="s">
        <v>88</v>
      </c>
      <c r="D14" s="27" t="s">
        <v>73</v>
      </c>
      <c r="E14" s="27" t="s">
        <v>92</v>
      </c>
      <c r="F14" s="28">
        <v>3.4326729999999999</v>
      </c>
    </row>
    <row r="15" spans="1:6" s="27" customFormat="1" x14ac:dyDescent="0.3">
      <c r="A15" s="27" t="s">
        <v>55</v>
      </c>
      <c r="B15" s="27" t="s">
        <v>87</v>
      </c>
      <c r="C15" s="26" t="s">
        <v>88</v>
      </c>
      <c r="D15" s="27" t="s">
        <v>73</v>
      </c>
      <c r="E15" s="27" t="s">
        <v>93</v>
      </c>
      <c r="F15" s="28">
        <v>26.006636</v>
      </c>
    </row>
    <row r="16" spans="1:6" s="27" customFormat="1" x14ac:dyDescent="0.3">
      <c r="A16" s="27" t="s">
        <v>55</v>
      </c>
      <c r="B16" s="27" t="s">
        <v>87</v>
      </c>
      <c r="C16" s="26" t="s">
        <v>88</v>
      </c>
      <c r="D16" s="27" t="s">
        <v>73</v>
      </c>
      <c r="E16" s="27" t="s">
        <v>94</v>
      </c>
      <c r="F16" s="28">
        <v>11.012975000000001</v>
      </c>
    </row>
    <row r="17" spans="1:6" s="27" customFormat="1" x14ac:dyDescent="0.3">
      <c r="A17" s="27" t="s">
        <v>55</v>
      </c>
      <c r="B17" s="27" t="s">
        <v>87</v>
      </c>
      <c r="C17" s="26" t="s">
        <v>88</v>
      </c>
      <c r="D17" s="27" t="s">
        <v>73</v>
      </c>
      <c r="E17" s="27" t="s">
        <v>95</v>
      </c>
      <c r="F17" s="28">
        <v>5.828328</v>
      </c>
    </row>
    <row r="18" spans="1:6" s="27" customFormat="1" x14ac:dyDescent="0.3">
      <c r="A18" s="27" t="s">
        <v>55</v>
      </c>
      <c r="B18" s="27" t="s">
        <v>87</v>
      </c>
      <c r="C18" s="26" t="s">
        <v>88</v>
      </c>
      <c r="D18" s="27" t="s">
        <v>73</v>
      </c>
      <c r="E18" s="27" t="s">
        <v>96</v>
      </c>
      <c r="F18" s="28">
        <v>12.060314999999999</v>
      </c>
    </row>
    <row r="19" spans="1:6" s="27" customFormat="1" x14ac:dyDescent="0.3">
      <c r="A19" s="27" t="s">
        <v>55</v>
      </c>
      <c r="B19" s="27" t="s">
        <v>87</v>
      </c>
      <c r="C19" s="26" t="s">
        <v>88</v>
      </c>
      <c r="D19" s="27" t="s">
        <v>73</v>
      </c>
      <c r="E19" s="27" t="s">
        <v>97</v>
      </c>
      <c r="F19" s="28">
        <v>5.4314669999999996</v>
      </c>
    </row>
    <row r="20" spans="1:6" s="27" customFormat="1" x14ac:dyDescent="0.3">
      <c r="A20" s="27" t="s">
        <v>55</v>
      </c>
      <c r="B20" s="27" t="s">
        <v>87</v>
      </c>
      <c r="C20" s="26" t="s">
        <v>88</v>
      </c>
      <c r="D20" s="27" t="s">
        <v>73</v>
      </c>
      <c r="E20" s="27" t="s">
        <v>98</v>
      </c>
      <c r="F20" s="28">
        <v>6.0253740000000002</v>
      </c>
    </row>
    <row r="21" spans="1:6" s="27" customFormat="1" x14ac:dyDescent="0.3">
      <c r="A21" s="27" t="s">
        <v>55</v>
      </c>
      <c r="B21" s="27" t="s">
        <v>87</v>
      </c>
      <c r="C21" s="26" t="s">
        <v>88</v>
      </c>
      <c r="D21" s="27" t="s">
        <v>73</v>
      </c>
      <c r="E21" s="27" t="s">
        <v>111</v>
      </c>
      <c r="F21" s="28">
        <v>22.493309</v>
      </c>
    </row>
    <row r="22" spans="1:6" s="27" customFormat="1" x14ac:dyDescent="0.3">
      <c r="A22" s="27" t="s">
        <v>55</v>
      </c>
      <c r="B22" s="27" t="s">
        <v>87</v>
      </c>
      <c r="C22" s="26" t="s">
        <v>88</v>
      </c>
      <c r="D22" s="27" t="s">
        <v>73</v>
      </c>
      <c r="E22" s="27" t="s">
        <v>99</v>
      </c>
      <c r="F22" s="28">
        <v>2.7603219999999999</v>
      </c>
    </row>
    <row r="23" spans="1:6" s="27" customFormat="1" x14ac:dyDescent="0.3">
      <c r="A23" s="27" t="s">
        <v>55</v>
      </c>
      <c r="B23" s="27" t="s">
        <v>87</v>
      </c>
      <c r="C23" s="26" t="s">
        <v>88</v>
      </c>
      <c r="D23" s="27" t="s">
        <v>73</v>
      </c>
      <c r="E23" s="27" t="s">
        <v>100</v>
      </c>
      <c r="F23" s="28">
        <v>7.2108080000000001</v>
      </c>
    </row>
    <row r="24" spans="1:6" s="27" customFormat="1" x14ac:dyDescent="0.3">
      <c r="A24" s="27" t="s">
        <v>55</v>
      </c>
      <c r="B24" s="27" t="s">
        <v>87</v>
      </c>
      <c r="C24" s="26" t="s">
        <v>88</v>
      </c>
      <c r="D24" s="27" t="s">
        <v>73</v>
      </c>
      <c r="E24" s="27" t="s">
        <v>101</v>
      </c>
      <c r="F24" s="28">
        <v>10.532432999999999</v>
      </c>
    </row>
    <row r="25" spans="1:6" s="27" customFormat="1" x14ac:dyDescent="0.3">
      <c r="A25" s="27" t="s">
        <v>55</v>
      </c>
      <c r="B25" s="27" t="s">
        <v>87</v>
      </c>
      <c r="C25" s="26" t="s">
        <v>88</v>
      </c>
      <c r="D25" s="27" t="s">
        <v>73</v>
      </c>
      <c r="E25" s="27" t="s">
        <v>102</v>
      </c>
      <c r="F25" s="28">
        <v>10.419387</v>
      </c>
    </row>
    <row r="26" spans="1:6" s="27" customFormat="1" x14ac:dyDescent="0.3">
      <c r="A26" s="27" t="s">
        <v>55</v>
      </c>
      <c r="B26" s="27" t="s">
        <v>87</v>
      </c>
      <c r="C26" s="26" t="s">
        <v>88</v>
      </c>
      <c r="D26" s="27" t="s">
        <v>73</v>
      </c>
      <c r="E26" s="27" t="s">
        <v>103</v>
      </c>
      <c r="F26" s="28">
        <v>10.642886000000001</v>
      </c>
    </row>
    <row r="27" spans="1:6" s="27" customFormat="1" x14ac:dyDescent="0.3">
      <c r="A27" s="27" t="s">
        <v>55</v>
      </c>
      <c r="B27" s="27" t="s">
        <v>87</v>
      </c>
      <c r="C27" s="26" t="s">
        <v>88</v>
      </c>
      <c r="D27" s="27" t="s">
        <v>73</v>
      </c>
      <c r="E27" s="27" t="s">
        <v>104</v>
      </c>
      <c r="F27" s="28">
        <v>6.2897879999999997</v>
      </c>
    </row>
    <row r="28" spans="1:6" s="27" customFormat="1" x14ac:dyDescent="0.3">
      <c r="A28" s="27" t="s">
        <v>55</v>
      </c>
      <c r="B28" s="27" t="s">
        <v>87</v>
      </c>
      <c r="C28" s="26" t="s">
        <v>88</v>
      </c>
      <c r="D28" s="27" t="s">
        <v>73</v>
      </c>
      <c r="E28" s="27" t="s">
        <v>105</v>
      </c>
      <c r="F28" s="28">
        <v>3.157616</v>
      </c>
    </row>
    <row r="29" spans="1:6" s="27" customFormat="1" x14ac:dyDescent="0.3">
      <c r="A29" s="27" t="s">
        <v>55</v>
      </c>
      <c r="B29" s="27" t="s">
        <v>87</v>
      </c>
      <c r="C29" s="26" t="s">
        <v>88</v>
      </c>
      <c r="D29" s="27" t="s">
        <v>73</v>
      </c>
      <c r="E29" s="27" t="s">
        <v>106</v>
      </c>
      <c r="F29" s="28">
        <v>7.0116290000000001</v>
      </c>
    </row>
    <row r="30" spans="1:6" s="27" customFormat="1" x14ac:dyDescent="0.3">
      <c r="A30" s="27" t="s">
        <v>55</v>
      </c>
      <c r="B30" s="27" t="s">
        <v>87</v>
      </c>
      <c r="C30" s="26" t="s">
        <v>88</v>
      </c>
      <c r="D30" s="27" t="s">
        <v>73</v>
      </c>
      <c r="E30" s="27" t="s">
        <v>112</v>
      </c>
      <c r="F30" s="28">
        <v>6.065912</v>
      </c>
    </row>
    <row r="31" spans="1:6" s="27" customFormat="1" x14ac:dyDescent="0.3">
      <c r="A31" t="s">
        <v>55</v>
      </c>
      <c r="B31" s="27" t="s">
        <v>87</v>
      </c>
      <c r="C31" s="26" t="s">
        <v>89</v>
      </c>
      <c r="D31" s="27" t="s">
        <v>91</v>
      </c>
      <c r="E31" s="27" t="s">
        <v>107</v>
      </c>
      <c r="F31" s="28">
        <v>31.258251000000001</v>
      </c>
    </row>
    <row r="32" spans="1:6" s="25" customFormat="1" x14ac:dyDescent="0.3">
      <c r="A32" t="s">
        <v>55</v>
      </c>
      <c r="B32" s="26" t="s">
        <v>87</v>
      </c>
      <c r="C32" s="26" t="s">
        <v>89</v>
      </c>
      <c r="D32" s="26" t="s">
        <v>91</v>
      </c>
      <c r="E32" s="27" t="s">
        <v>109</v>
      </c>
      <c r="F32" s="28">
        <v>71.086718000000005</v>
      </c>
    </row>
    <row r="33" spans="1:6" s="27" customFormat="1" x14ac:dyDescent="0.3">
      <c r="A33" t="s">
        <v>55</v>
      </c>
      <c r="B33" s="27" t="s">
        <v>87</v>
      </c>
      <c r="C33" s="26" t="s">
        <v>89</v>
      </c>
      <c r="D33" s="27" t="s">
        <v>91</v>
      </c>
      <c r="E33" s="27" t="s">
        <v>108</v>
      </c>
      <c r="F33" s="28">
        <v>43.952936999999999</v>
      </c>
    </row>
    <row r="34" spans="1:6" s="27" customFormat="1" x14ac:dyDescent="0.3">
      <c r="A34" t="s">
        <v>55</v>
      </c>
      <c r="B34" s="27" t="s">
        <v>87</v>
      </c>
      <c r="C34" s="26" t="s">
        <v>89</v>
      </c>
      <c r="D34" s="27" t="s">
        <v>91</v>
      </c>
      <c r="E34" s="27" t="s">
        <v>109</v>
      </c>
      <c r="F34" s="28">
        <v>48.083924000000003</v>
      </c>
    </row>
    <row r="35" spans="1:6" s="27" customFormat="1" x14ac:dyDescent="0.3">
      <c r="A35" t="s">
        <v>55</v>
      </c>
      <c r="B35" s="27" t="s">
        <v>87</v>
      </c>
      <c r="C35" s="26" t="s">
        <v>89</v>
      </c>
      <c r="D35" s="27" t="s">
        <v>91</v>
      </c>
      <c r="E35" s="27" t="s">
        <v>110</v>
      </c>
      <c r="F35" s="28">
        <v>2.9961869999999999</v>
      </c>
    </row>
    <row r="36" spans="1:6" x14ac:dyDescent="0.3">
      <c r="A36" s="27" t="s">
        <v>55</v>
      </c>
      <c r="B36" s="27" t="s">
        <v>87</v>
      </c>
      <c r="C36" s="26" t="s">
        <v>119</v>
      </c>
      <c r="D36" s="27" t="s">
        <v>90</v>
      </c>
      <c r="E36" s="27" t="s">
        <v>113</v>
      </c>
      <c r="F36" s="28">
        <v>0.73584499999999997</v>
      </c>
    </row>
    <row r="37" spans="1:6" x14ac:dyDescent="0.3">
      <c r="A37" s="27" t="s">
        <v>55</v>
      </c>
      <c r="B37" s="27" t="s">
        <v>87</v>
      </c>
      <c r="C37" s="26" t="s">
        <v>119</v>
      </c>
      <c r="D37" s="27" t="s">
        <v>90</v>
      </c>
      <c r="E37" s="27" t="s">
        <v>114</v>
      </c>
      <c r="F37" s="28">
        <v>0.237868</v>
      </c>
    </row>
    <row r="38" spans="1:6" x14ac:dyDescent="0.3">
      <c r="A38" s="27" t="s">
        <v>55</v>
      </c>
      <c r="B38" s="27" t="s">
        <v>87</v>
      </c>
      <c r="C38" s="26" t="s">
        <v>119</v>
      </c>
      <c r="D38" s="27" t="s">
        <v>90</v>
      </c>
      <c r="E38" s="27" t="s">
        <v>123</v>
      </c>
      <c r="F38" s="28">
        <v>13.747061</v>
      </c>
    </row>
    <row r="39" spans="1:6" x14ac:dyDescent="0.3">
      <c r="A39" s="27" t="s">
        <v>55</v>
      </c>
      <c r="B39" s="27" t="s">
        <v>87</v>
      </c>
      <c r="C39" s="26" t="s">
        <v>119</v>
      </c>
      <c r="D39" s="27" t="s">
        <v>90</v>
      </c>
      <c r="E39" s="27" t="s">
        <v>123</v>
      </c>
      <c r="F39" s="28">
        <v>19.008728999999999</v>
      </c>
    </row>
    <row r="40" spans="1:6" x14ac:dyDescent="0.3">
      <c r="A40" s="27" t="s">
        <v>55</v>
      </c>
      <c r="B40" s="27" t="s">
        <v>87</v>
      </c>
      <c r="C40" s="26" t="s">
        <v>119</v>
      </c>
      <c r="D40" s="27" t="s">
        <v>90</v>
      </c>
      <c r="E40" s="27" t="s">
        <v>123</v>
      </c>
      <c r="F40" s="28">
        <v>23.413426000000001</v>
      </c>
    </row>
    <row r="41" spans="1:6" x14ac:dyDescent="0.3">
      <c r="A41" s="27" t="s">
        <v>55</v>
      </c>
      <c r="B41" s="27" t="s">
        <v>87</v>
      </c>
      <c r="C41" s="26" t="s">
        <v>119</v>
      </c>
      <c r="D41" s="27" t="s">
        <v>90</v>
      </c>
      <c r="E41" s="27" t="s">
        <v>115</v>
      </c>
      <c r="F41" s="28">
        <v>6.3512130000000004</v>
      </c>
    </row>
    <row r="42" spans="1:6" x14ac:dyDescent="0.3">
      <c r="A42" t="s">
        <v>55</v>
      </c>
      <c r="B42" t="s">
        <v>62</v>
      </c>
      <c r="C42" s="26" t="s">
        <v>122</v>
      </c>
      <c r="D42" t="s">
        <v>73</v>
      </c>
      <c r="E42" t="s">
        <v>117</v>
      </c>
      <c r="F42" s="28">
        <v>9.7265099999999993</v>
      </c>
    </row>
    <row r="43" spans="1:6" x14ac:dyDescent="0.3">
      <c r="A43" t="s">
        <v>55</v>
      </c>
      <c r="B43" t="s">
        <v>62</v>
      </c>
      <c r="C43" s="26" t="s">
        <v>122</v>
      </c>
      <c r="D43" t="s">
        <v>73</v>
      </c>
      <c r="E43" t="s">
        <v>117</v>
      </c>
      <c r="F43" s="28">
        <v>16.604071000000001</v>
      </c>
    </row>
    <row r="44" spans="1:6" x14ac:dyDescent="0.3">
      <c r="A44" t="s">
        <v>55</v>
      </c>
      <c r="B44" t="s">
        <v>62</v>
      </c>
      <c r="C44" s="26" t="s">
        <v>122</v>
      </c>
      <c r="D44" t="s">
        <v>73</v>
      </c>
      <c r="E44" t="s">
        <v>117</v>
      </c>
      <c r="F44" s="28">
        <v>0.30674699999999999</v>
      </c>
    </row>
    <row r="45" spans="1:6" x14ac:dyDescent="0.3">
      <c r="A45" t="s">
        <v>55</v>
      </c>
      <c r="B45" t="s">
        <v>62</v>
      </c>
      <c r="C45" s="26" t="s">
        <v>122</v>
      </c>
      <c r="D45" t="s">
        <v>73</v>
      </c>
      <c r="E45" t="s">
        <v>117</v>
      </c>
      <c r="F45" s="28">
        <v>17.222622000000001</v>
      </c>
    </row>
    <row r="46" spans="1:6" x14ac:dyDescent="0.3">
      <c r="A46" t="s">
        <v>55</v>
      </c>
      <c r="B46" t="s">
        <v>62</v>
      </c>
      <c r="C46" s="26" t="s">
        <v>122</v>
      </c>
      <c r="D46" t="s">
        <v>73</v>
      </c>
      <c r="E46" t="s">
        <v>117</v>
      </c>
      <c r="F46" s="28">
        <v>56.791058</v>
      </c>
    </row>
    <row r="47" spans="1:6" x14ac:dyDescent="0.3">
      <c r="A47" t="s">
        <v>55</v>
      </c>
      <c r="B47" t="s">
        <v>62</v>
      </c>
      <c r="C47" s="26" t="s">
        <v>122</v>
      </c>
      <c r="D47" t="s">
        <v>73</v>
      </c>
      <c r="E47" t="s">
        <v>117</v>
      </c>
      <c r="F47" s="28">
        <v>34.821562</v>
      </c>
    </row>
    <row r="48" spans="1:6" x14ac:dyDescent="0.3">
      <c r="A48" t="s">
        <v>55</v>
      </c>
      <c r="B48" t="s">
        <v>62</v>
      </c>
      <c r="C48" s="26" t="s">
        <v>122</v>
      </c>
      <c r="D48" t="s">
        <v>73</v>
      </c>
      <c r="E48" t="s">
        <v>117</v>
      </c>
      <c r="F48" s="28">
        <v>17.824918</v>
      </c>
    </row>
    <row r="49" spans="1:6" x14ac:dyDescent="0.3">
      <c r="A49" t="s">
        <v>55</v>
      </c>
      <c r="B49" t="s">
        <v>62</v>
      </c>
      <c r="C49" s="26" t="s">
        <v>122</v>
      </c>
      <c r="D49" t="s">
        <v>73</v>
      </c>
      <c r="E49" t="s">
        <v>117</v>
      </c>
      <c r="F49" s="28">
        <v>22.135914</v>
      </c>
    </row>
    <row r="50" spans="1:6" x14ac:dyDescent="0.3">
      <c r="A50" t="s">
        <v>55</v>
      </c>
      <c r="B50" t="s">
        <v>62</v>
      </c>
      <c r="C50" s="26" t="s">
        <v>122</v>
      </c>
      <c r="D50" t="s">
        <v>73</v>
      </c>
      <c r="E50" t="s">
        <v>117</v>
      </c>
      <c r="F50" s="28">
        <v>24.433412000000001</v>
      </c>
    </row>
    <row r="51" spans="1:6" x14ac:dyDescent="0.3">
      <c r="A51" t="s">
        <v>55</v>
      </c>
      <c r="B51" t="s">
        <v>62</v>
      </c>
      <c r="C51" s="26" t="s">
        <v>122</v>
      </c>
      <c r="D51" t="s">
        <v>73</v>
      </c>
      <c r="E51" t="s">
        <v>118</v>
      </c>
      <c r="F51" s="28">
        <v>112.657533</v>
      </c>
    </row>
    <row r="52" spans="1:6" x14ac:dyDescent="0.3">
      <c r="A52" t="s">
        <v>55</v>
      </c>
      <c r="B52" t="s">
        <v>62</v>
      </c>
      <c r="C52" s="26" t="s">
        <v>122</v>
      </c>
      <c r="D52" t="s">
        <v>73</v>
      </c>
      <c r="E52" t="s">
        <v>131</v>
      </c>
      <c r="F52" s="24">
        <v>44.978344999999997</v>
      </c>
    </row>
    <row r="53" spans="1:6" x14ac:dyDescent="0.3">
      <c r="A53" t="s">
        <v>55</v>
      </c>
      <c r="B53" t="s">
        <v>62</v>
      </c>
      <c r="C53" s="26" t="s">
        <v>122</v>
      </c>
      <c r="D53" t="s">
        <v>73</v>
      </c>
      <c r="E53" t="s">
        <v>132</v>
      </c>
      <c r="F53" s="24">
        <v>37.462370999999997</v>
      </c>
    </row>
    <row r="54" spans="1:6" x14ac:dyDescent="0.3">
      <c r="A54" t="s">
        <v>55</v>
      </c>
      <c r="B54" t="s">
        <v>62</v>
      </c>
      <c r="C54" s="26" t="s">
        <v>122</v>
      </c>
      <c r="D54" t="s">
        <v>73</v>
      </c>
      <c r="E54" t="s">
        <v>133</v>
      </c>
      <c r="F54" s="24">
        <v>16.303664000000001</v>
      </c>
    </row>
    <row r="55" spans="1:6" x14ac:dyDescent="0.3">
      <c r="A55" t="s">
        <v>55</v>
      </c>
      <c r="B55" t="s">
        <v>62</v>
      </c>
      <c r="C55" t="s">
        <v>124</v>
      </c>
      <c r="D55" t="s">
        <v>65</v>
      </c>
      <c r="E55" t="s">
        <v>117</v>
      </c>
      <c r="F55">
        <v>136.614732</v>
      </c>
    </row>
    <row r="56" spans="1:6" x14ac:dyDescent="0.3">
      <c r="A56" t="s">
        <v>55</v>
      </c>
      <c r="B56" t="s">
        <v>62</v>
      </c>
      <c r="C56" t="s">
        <v>124</v>
      </c>
      <c r="D56" t="s">
        <v>65</v>
      </c>
      <c r="E56" t="s">
        <v>117</v>
      </c>
      <c r="F56">
        <v>159.322329</v>
      </c>
    </row>
    <row r="57" spans="1:6" x14ac:dyDescent="0.3">
      <c r="A57" t="s">
        <v>55</v>
      </c>
      <c r="B57" t="s">
        <v>62</v>
      </c>
      <c r="C57" t="s">
        <v>124</v>
      </c>
      <c r="D57" t="s">
        <v>65</v>
      </c>
      <c r="E57" t="s">
        <v>117</v>
      </c>
      <c r="F57">
        <v>28.412251999999999</v>
      </c>
    </row>
    <row r="58" spans="1:6" x14ac:dyDescent="0.3">
      <c r="A58" t="s">
        <v>55</v>
      </c>
      <c r="B58" t="s">
        <v>62</v>
      </c>
      <c r="C58" t="s">
        <v>124</v>
      </c>
      <c r="D58" t="s">
        <v>65</v>
      </c>
      <c r="E58" t="s">
        <v>117</v>
      </c>
      <c r="F58">
        <v>4.1627460000000003</v>
      </c>
    </row>
    <row r="59" spans="1:6" x14ac:dyDescent="0.3">
      <c r="A59" t="s">
        <v>55</v>
      </c>
      <c r="B59" t="s">
        <v>62</v>
      </c>
      <c r="C59" t="s">
        <v>124</v>
      </c>
      <c r="D59" t="s">
        <v>65</v>
      </c>
      <c r="E59" t="s">
        <v>117</v>
      </c>
      <c r="F59">
        <v>61.514119999999998</v>
      </c>
    </row>
    <row r="60" spans="1:6" x14ac:dyDescent="0.3">
      <c r="A60" t="s">
        <v>55</v>
      </c>
      <c r="B60" t="s">
        <v>62</v>
      </c>
      <c r="C60" t="s">
        <v>124</v>
      </c>
      <c r="D60" t="s">
        <v>65</v>
      </c>
      <c r="E60" t="s">
        <v>117</v>
      </c>
      <c r="F60">
        <v>74.848960000000005</v>
      </c>
    </row>
    <row r="61" spans="1:6" x14ac:dyDescent="0.3">
      <c r="A61" t="s">
        <v>55</v>
      </c>
      <c r="B61" t="s">
        <v>62</v>
      </c>
      <c r="C61" t="s">
        <v>124</v>
      </c>
      <c r="D61" t="s">
        <v>65</v>
      </c>
      <c r="E61" t="s">
        <v>117</v>
      </c>
      <c r="F61">
        <v>116.87151</v>
      </c>
    </row>
    <row r="62" spans="1:6" x14ac:dyDescent="0.3">
      <c r="A62" t="s">
        <v>55</v>
      </c>
      <c r="B62" t="s">
        <v>62</v>
      </c>
      <c r="C62" t="s">
        <v>124</v>
      </c>
      <c r="D62" t="s">
        <v>65</v>
      </c>
      <c r="E62" t="s">
        <v>117</v>
      </c>
      <c r="F62">
        <v>96.931805999999995</v>
      </c>
    </row>
    <row r="63" spans="1:6" x14ac:dyDescent="0.3">
      <c r="A63" t="s">
        <v>55</v>
      </c>
      <c r="B63" t="s">
        <v>62</v>
      </c>
      <c r="C63" t="s">
        <v>124</v>
      </c>
      <c r="D63" t="s">
        <v>65</v>
      </c>
      <c r="E63" t="s">
        <v>130</v>
      </c>
      <c r="F63" s="24">
        <v>36.551409999999997</v>
      </c>
    </row>
    <row r="64" spans="1:6" x14ac:dyDescent="0.3">
      <c r="A64" t="s">
        <v>55</v>
      </c>
      <c r="B64" s="27" t="s">
        <v>129</v>
      </c>
      <c r="C64" t="s">
        <v>125</v>
      </c>
      <c r="D64" t="s">
        <v>126</v>
      </c>
      <c r="E64" t="s">
        <v>127</v>
      </c>
      <c r="F64" s="24">
        <v>24.780470999999999</v>
      </c>
    </row>
    <row r="65" spans="1:6" x14ac:dyDescent="0.3">
      <c r="A65" t="s">
        <v>55</v>
      </c>
      <c r="B65" s="27" t="s">
        <v>129</v>
      </c>
      <c r="C65" t="s">
        <v>125</v>
      </c>
      <c r="D65" t="s">
        <v>126</v>
      </c>
      <c r="E65" t="s">
        <v>127</v>
      </c>
      <c r="F65" s="24">
        <v>7.1631049999999998</v>
      </c>
    </row>
    <row r="66" spans="1:6" x14ac:dyDescent="0.3">
      <c r="A66" t="s">
        <v>55</v>
      </c>
      <c r="B66" s="27" t="s">
        <v>129</v>
      </c>
      <c r="C66" t="s">
        <v>125</v>
      </c>
      <c r="D66" t="s">
        <v>126</v>
      </c>
      <c r="E66" t="s">
        <v>128</v>
      </c>
      <c r="F66" s="24">
        <v>43.352936</v>
      </c>
    </row>
    <row r="67" spans="1:6" x14ac:dyDescent="0.3">
      <c r="A67" t="s">
        <v>55</v>
      </c>
      <c r="B67" s="27" t="s">
        <v>129</v>
      </c>
      <c r="C67" t="s">
        <v>125</v>
      </c>
      <c r="D67" t="s">
        <v>126</v>
      </c>
      <c r="E67" t="s">
        <v>128</v>
      </c>
      <c r="F67" s="24">
        <v>79.898967999999996</v>
      </c>
    </row>
    <row r="68" spans="1:6" x14ac:dyDescent="0.3">
      <c r="A68" t="s">
        <v>55</v>
      </c>
      <c r="B68" s="27" t="s">
        <v>61</v>
      </c>
      <c r="C68" t="s">
        <v>134</v>
      </c>
      <c r="D68" t="s">
        <v>73</v>
      </c>
      <c r="E68" t="s">
        <v>137</v>
      </c>
      <c r="F68" s="24">
        <v>10.951427000000001</v>
      </c>
    </row>
    <row r="69" spans="1:6" x14ac:dyDescent="0.3">
      <c r="A69" t="s">
        <v>55</v>
      </c>
      <c r="B69" s="27" t="s">
        <v>61</v>
      </c>
      <c r="C69" t="s">
        <v>134</v>
      </c>
      <c r="D69" t="s">
        <v>73</v>
      </c>
      <c r="E69" t="s">
        <v>135</v>
      </c>
      <c r="F69" s="24">
        <v>24.702712999999999</v>
      </c>
    </row>
    <row r="70" spans="1:6" x14ac:dyDescent="0.3">
      <c r="A70" t="s">
        <v>55</v>
      </c>
      <c r="B70" s="27" t="s">
        <v>61</v>
      </c>
      <c r="C70" t="s">
        <v>134</v>
      </c>
      <c r="D70" t="s">
        <v>73</v>
      </c>
      <c r="E70" t="s">
        <v>136</v>
      </c>
      <c r="F70" s="24">
        <v>14.95091</v>
      </c>
    </row>
    <row r="72" spans="1:6" x14ac:dyDescent="0.3">
      <c r="A72" s="2" t="s">
        <v>56</v>
      </c>
    </row>
    <row r="73" spans="1:6" x14ac:dyDescent="0.3">
      <c r="A73" s="2" t="s">
        <v>57</v>
      </c>
    </row>
    <row r="100" spans="1:2" x14ac:dyDescent="0.3">
      <c r="A100" s="2"/>
      <c r="B100" s="2"/>
    </row>
    <row r="101" spans="1:2" x14ac:dyDescent="0.3">
      <c r="A101" s="2"/>
    </row>
    <row r="110" spans="1:2" ht="23.4" x14ac:dyDescent="0.45">
      <c r="B110" s="29" t="s">
        <v>116</v>
      </c>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5" tint="0.79998168889431442"/>
  </sheetPr>
  <dimension ref="A1:K23"/>
  <sheetViews>
    <sheetView zoomScale="115" zoomScaleNormal="115" workbookViewId="0">
      <selection activeCell="G25" sqref="G25"/>
    </sheetView>
  </sheetViews>
  <sheetFormatPr defaultColWidth="12.21875" defaultRowHeight="14.4" x14ac:dyDescent="0.3"/>
  <cols>
    <col min="1" max="1" width="15.5546875" style="2" customWidth="1"/>
  </cols>
  <sheetData>
    <row r="1" spans="1:11" ht="23.25" customHeight="1" thickBot="1" x14ac:dyDescent="0.4">
      <c r="A1" s="102" t="s">
        <v>41</v>
      </c>
      <c r="B1" s="103"/>
      <c r="C1" s="103"/>
      <c r="D1" s="103"/>
      <c r="E1" s="103"/>
      <c r="F1" s="103"/>
      <c r="G1" s="103"/>
      <c r="H1" s="103"/>
      <c r="I1" s="103"/>
      <c r="J1" s="103"/>
      <c r="K1" s="104"/>
    </row>
    <row r="2" spans="1:11" ht="16.05" customHeight="1" thickBot="1" x14ac:dyDescent="0.35">
      <c r="A2" s="101" t="s">
        <v>0</v>
      </c>
      <c r="B2" s="101"/>
      <c r="C2" s="101"/>
      <c r="D2" s="101"/>
      <c r="E2" s="99" t="s">
        <v>286</v>
      </c>
      <c r="F2" s="99"/>
      <c r="G2" s="99"/>
      <c r="H2" s="99"/>
      <c r="I2" s="99"/>
      <c r="J2" s="99"/>
      <c r="K2" s="99"/>
    </row>
    <row r="3" spans="1:11" ht="16.05" customHeight="1" thickBot="1" x14ac:dyDescent="0.35">
      <c r="A3" s="101" t="s">
        <v>1</v>
      </c>
      <c r="B3" s="101"/>
      <c r="C3" s="101"/>
      <c r="D3" s="101"/>
      <c r="E3" s="99" t="s">
        <v>287</v>
      </c>
      <c r="F3" s="99"/>
      <c r="G3" s="99"/>
      <c r="H3" s="99"/>
      <c r="I3" s="99"/>
      <c r="J3" s="99"/>
      <c r="K3" s="99"/>
    </row>
    <row r="4" spans="1:11" ht="16.05" customHeight="1" thickBot="1" x14ac:dyDescent="0.35">
      <c r="A4" s="101" t="s">
        <v>40</v>
      </c>
      <c r="B4" s="101"/>
      <c r="C4" s="101"/>
      <c r="D4" s="101"/>
      <c r="E4" s="99">
        <v>60.77</v>
      </c>
      <c r="F4" s="99"/>
      <c r="G4" s="99"/>
      <c r="H4" s="99"/>
      <c r="I4" s="99"/>
      <c r="J4" s="99"/>
      <c r="K4" s="99"/>
    </row>
    <row r="5" spans="1:11" ht="32.1" customHeight="1" thickBot="1" x14ac:dyDescent="0.35">
      <c r="A5" s="108" t="s">
        <v>304</v>
      </c>
      <c r="B5" s="108"/>
      <c r="C5" s="108"/>
      <c r="D5" s="108"/>
      <c r="E5" s="109">
        <v>46752</v>
      </c>
      <c r="F5" s="99"/>
      <c r="G5" s="99"/>
      <c r="H5" s="99"/>
      <c r="I5" s="99"/>
      <c r="J5" s="99"/>
      <c r="K5" s="99"/>
    </row>
    <row r="6" spans="1:11" ht="16.05" customHeight="1" thickBot="1" x14ac:dyDescent="0.35">
      <c r="A6" s="101" t="s">
        <v>42</v>
      </c>
      <c r="B6" s="101"/>
      <c r="C6" s="101"/>
      <c r="D6" s="101"/>
      <c r="E6" s="99" t="s">
        <v>140</v>
      </c>
      <c r="F6" s="99"/>
      <c r="G6" s="99"/>
      <c r="H6" s="99"/>
      <c r="I6" s="99"/>
      <c r="J6" s="99"/>
      <c r="K6" s="99"/>
    </row>
    <row r="7" spans="1:11" ht="31.05" customHeight="1" thickBot="1" x14ac:dyDescent="0.35">
      <c r="A7" s="65" t="s">
        <v>2</v>
      </c>
      <c r="B7" s="8">
        <v>46752</v>
      </c>
      <c r="C7" s="8"/>
      <c r="D7" s="8"/>
      <c r="E7" s="8"/>
      <c r="F7" s="8"/>
      <c r="G7" s="8"/>
      <c r="H7" s="8"/>
      <c r="I7" s="8"/>
      <c r="J7" s="8"/>
      <c r="K7" s="8"/>
    </row>
    <row r="8" spans="1:11" ht="31.05" customHeight="1" thickBot="1" x14ac:dyDescent="0.35">
      <c r="A8" s="65" t="s">
        <v>19</v>
      </c>
      <c r="B8" s="49">
        <v>60.77</v>
      </c>
      <c r="C8" s="49"/>
      <c r="D8" s="49"/>
      <c r="E8" s="49"/>
      <c r="F8" s="49"/>
      <c r="G8" s="49"/>
      <c r="H8" s="49"/>
      <c r="I8" s="49"/>
      <c r="J8" s="49"/>
      <c r="K8" s="49"/>
    </row>
    <row r="9" spans="1:11" ht="31.05" customHeight="1" thickBot="1" x14ac:dyDescent="0.35">
      <c r="A9" s="66" t="s">
        <v>3</v>
      </c>
      <c r="B9" s="10">
        <v>47118</v>
      </c>
      <c r="C9" s="10">
        <v>47483</v>
      </c>
      <c r="D9" s="10">
        <v>52596</v>
      </c>
      <c r="E9" s="10"/>
      <c r="F9" s="10"/>
      <c r="G9" s="10"/>
      <c r="H9" s="10"/>
      <c r="I9" s="10"/>
      <c r="J9" s="10"/>
      <c r="K9" s="10"/>
    </row>
    <row r="10" spans="1:11" ht="29.4" thickBot="1" x14ac:dyDescent="0.35">
      <c r="A10" s="1" t="s">
        <v>4</v>
      </c>
      <c r="B10" s="105" t="s">
        <v>5</v>
      </c>
      <c r="C10" s="106"/>
      <c r="D10" s="106"/>
      <c r="E10" s="106"/>
      <c r="F10" s="106"/>
      <c r="G10" s="106"/>
      <c r="H10" s="106"/>
      <c r="I10" s="106"/>
      <c r="J10" s="106"/>
      <c r="K10" s="107"/>
    </row>
    <row r="11" spans="1:11" ht="15" thickBot="1" x14ac:dyDescent="0.35">
      <c r="A11" s="67" t="s">
        <v>22</v>
      </c>
      <c r="B11" s="11">
        <v>60.77</v>
      </c>
      <c r="C11" s="11"/>
      <c r="D11" s="11"/>
      <c r="E11" s="11"/>
      <c r="F11" s="11"/>
      <c r="G11" s="11"/>
      <c r="H11" s="11"/>
      <c r="I11" s="11"/>
      <c r="J11" s="11"/>
      <c r="K11" s="11"/>
    </row>
    <row r="12" spans="1:11" ht="15" thickBot="1" x14ac:dyDescent="0.35">
      <c r="A12" s="67" t="s">
        <v>12</v>
      </c>
      <c r="B12" s="11">
        <v>60.77</v>
      </c>
      <c r="C12" s="11"/>
      <c r="D12" s="11"/>
      <c r="E12" s="11"/>
      <c r="F12" s="11"/>
      <c r="G12" s="11"/>
      <c r="H12" s="11"/>
      <c r="I12" s="11"/>
      <c r="J12" s="11"/>
      <c r="K12" s="11"/>
    </row>
    <row r="13" spans="1:11" ht="15" thickBot="1" x14ac:dyDescent="0.35">
      <c r="A13" s="67" t="s">
        <v>13</v>
      </c>
      <c r="B13" s="11">
        <v>60.77</v>
      </c>
      <c r="C13" s="11"/>
      <c r="D13" s="11"/>
      <c r="E13" s="11"/>
      <c r="F13" s="11"/>
      <c r="G13" s="11"/>
      <c r="H13" s="11"/>
      <c r="I13" s="11"/>
      <c r="J13" s="11"/>
      <c r="K13" s="11"/>
    </row>
    <row r="14" spans="1:11" ht="15" thickBot="1" x14ac:dyDescent="0.35">
      <c r="A14" s="68" t="s">
        <v>20</v>
      </c>
      <c r="B14" s="12">
        <v>60.77</v>
      </c>
      <c r="C14" s="12"/>
      <c r="D14" s="12"/>
      <c r="E14" s="12"/>
      <c r="F14" s="12"/>
      <c r="G14" s="12"/>
      <c r="H14" s="12"/>
      <c r="I14" s="12"/>
      <c r="J14" s="12"/>
      <c r="K14" s="12"/>
    </row>
    <row r="15" spans="1:11" ht="15" thickBot="1" x14ac:dyDescent="0.35">
      <c r="A15" s="68" t="s">
        <v>22</v>
      </c>
      <c r="B15" s="12">
        <v>60.77</v>
      </c>
      <c r="C15" s="12"/>
      <c r="D15" s="12"/>
      <c r="E15" s="12"/>
      <c r="F15" s="12"/>
      <c r="G15" s="12"/>
      <c r="H15" s="12"/>
      <c r="I15" s="12"/>
      <c r="J15" s="12"/>
      <c r="K15" s="12"/>
    </row>
    <row r="16" spans="1:11" ht="15" thickBot="1" x14ac:dyDescent="0.35">
      <c r="A16" s="77" t="s">
        <v>48</v>
      </c>
      <c r="B16" s="11"/>
      <c r="C16" s="11">
        <v>60.77</v>
      </c>
      <c r="D16" s="11"/>
      <c r="E16" s="11"/>
      <c r="F16" s="11"/>
      <c r="G16" s="11"/>
      <c r="H16" s="11"/>
      <c r="I16" s="11"/>
      <c r="J16" s="11"/>
      <c r="K16" s="78"/>
    </row>
    <row r="17" spans="1:11" ht="15" thickBot="1" x14ac:dyDescent="0.35">
      <c r="A17" s="67" t="s">
        <v>23</v>
      </c>
      <c r="B17" s="11"/>
      <c r="C17" s="11"/>
      <c r="D17" s="11">
        <v>60.77</v>
      </c>
      <c r="E17" s="11"/>
      <c r="F17" s="11"/>
      <c r="G17" s="11"/>
      <c r="H17" s="11"/>
      <c r="I17" s="11"/>
      <c r="J17" s="11"/>
      <c r="K17" s="11"/>
    </row>
    <row r="18" spans="1:11" x14ac:dyDescent="0.3">
      <c r="A18"/>
    </row>
    <row r="19" spans="1:11" ht="15" thickBot="1" x14ac:dyDescent="0.35"/>
    <row r="20" spans="1:11" x14ac:dyDescent="0.3">
      <c r="A20" s="89" t="s">
        <v>32</v>
      </c>
      <c r="B20" s="90"/>
      <c r="C20" s="90"/>
      <c r="D20" s="90"/>
      <c r="E20" s="90"/>
      <c r="F20" s="90"/>
      <c r="G20" s="90"/>
      <c r="H20" s="90"/>
      <c r="I20" s="90"/>
      <c r="J20" s="90"/>
      <c r="K20" s="91"/>
    </row>
    <row r="21" spans="1:11" x14ac:dyDescent="0.3">
      <c r="A21" s="92" t="s">
        <v>33</v>
      </c>
      <c r="B21" s="93"/>
      <c r="C21" s="93"/>
      <c r="D21" s="93"/>
      <c r="E21" s="93"/>
      <c r="F21" s="93"/>
      <c r="G21" s="93"/>
      <c r="H21" s="93"/>
      <c r="I21" s="93"/>
      <c r="J21" s="93"/>
      <c r="K21" s="94"/>
    </row>
    <row r="22" spans="1:11" x14ac:dyDescent="0.3">
      <c r="A22" s="92" t="s">
        <v>34</v>
      </c>
      <c r="B22" s="93"/>
      <c r="C22" s="93"/>
      <c r="D22" s="93"/>
      <c r="E22" s="93"/>
      <c r="F22" s="93"/>
      <c r="G22" s="93"/>
      <c r="H22" s="93"/>
      <c r="I22" s="93"/>
      <c r="J22" s="93"/>
      <c r="K22" s="94"/>
    </row>
    <row r="23" spans="1:11" ht="15" thickBot="1" x14ac:dyDescent="0.35">
      <c r="A23" s="95" t="s">
        <v>38</v>
      </c>
      <c r="B23" s="96"/>
      <c r="C23" s="96"/>
      <c r="D23" s="96"/>
      <c r="E23" s="96"/>
      <c r="F23" s="96"/>
      <c r="G23" s="96"/>
      <c r="H23" s="96"/>
      <c r="I23" s="96"/>
      <c r="J23" s="96"/>
      <c r="K23" s="97"/>
    </row>
  </sheetData>
  <mergeCells count="16">
    <mergeCell ref="A1:K1"/>
    <mergeCell ref="A5:D5"/>
    <mergeCell ref="A6:D6"/>
    <mergeCell ref="A2:D2"/>
    <mergeCell ref="A3:D3"/>
    <mergeCell ref="A4:D4"/>
    <mergeCell ref="A23:K23"/>
    <mergeCell ref="E2:K2"/>
    <mergeCell ref="A20:K20"/>
    <mergeCell ref="E3:K3"/>
    <mergeCell ref="E4:K4"/>
    <mergeCell ref="E5:K5"/>
    <mergeCell ref="E6:K6"/>
    <mergeCell ref="A21:K21"/>
    <mergeCell ref="A22:K22"/>
    <mergeCell ref="B10:K10"/>
  </mergeCells>
  <phoneticPr fontId="17" type="noConversion"/>
  <conditionalFormatting sqref="B7:K7">
    <cfRule type="containsText" dxfId="385" priority="2" operator="containsText" text="10/12/xxxx">
      <formula>NOT(ISERROR(SEARCH("10/12/xxxx",B7)))</formula>
    </cfRule>
  </conditionalFormatting>
  <conditionalFormatting sqref="B9:K9">
    <cfRule type="containsText" dxfId="384" priority="1" operator="containsText" text="xx/xx/xxxx">
      <formula>NOT(ISERROR(SEARCH("xx/xx/xxxx",B9)))</formula>
    </cfRule>
  </conditionalFormatting>
  <dataValidations count="6">
    <dataValidation allowBlank="1" showInputMessage="1" showErrorMessage="1" prompt="Please input the correct Rehabilitation Area number (RA#)" sqref="E2:K2" xr:uid="{00000000-0002-0000-0600-000000000000}"/>
    <dataValidation allowBlank="1" showInputMessage="1" showErrorMessage="1" promptTitle="Insert Area (ha)" prompt="Please insert the cumulative area available in hectares (ha)" sqref="B8:K8" xr:uid="{00000000-0002-0000-0600-000001000000}"/>
    <dataValidation allowBlank="1" showInputMessage="1" showErrorMessage="1" promptTitle="Insert Date" prompt="Please insert the data the milestone is to be completed by" sqref="B9:K9" xr:uid="{00000000-0002-0000-0600-000002000000}"/>
    <dataValidation allowBlank="1" showInputMessage="1" showErrorMessage="1" promptTitle="Insert Date" prompt="Please insert the date the area is available for rehabilitation" sqref="B7:K7" xr:uid="{00000000-0002-0000-0600-000003000000}"/>
    <dataValidation allowBlank="1" showInputMessage="1" showErrorMessage="1" promptTitle="Insert Area (ha)" prompt="Please insert the cumulative area achieved in hectares (ha) as required" sqref="B11:K17" xr:uid="{00000000-0002-0000-0600-000004000000}"/>
    <dataValidation allowBlank="1" showInputMessage="1" showErrorMessage="1" promptTitle="Rehabilitation Milestone" prompt="Insert the Rehabilitation Milestone number here (RM#)" sqref="A11:A17" xr:uid="{00000000-0002-0000-0600-000005000000}"/>
  </dataValidations>
  <pageMargins left="0.70866141732283472" right="0.70866141732283472" top="0.74803149606299213" bottom="0.74803149606299213" header="0.31496062992125984" footer="0.31496062992125984"/>
  <pageSetup paperSize="9" scale="59" orientation="landscape" r:id="rId1"/>
  <tableParts count="2">
    <tablePart r:id="rId2"/>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5" tint="0.79998168889431442"/>
  </sheetPr>
  <dimension ref="A1:L27"/>
  <sheetViews>
    <sheetView zoomScaleNormal="100" workbookViewId="0">
      <selection activeCell="G25" sqref="G25"/>
    </sheetView>
  </sheetViews>
  <sheetFormatPr defaultColWidth="12.21875" defaultRowHeight="14.4" x14ac:dyDescent="0.3"/>
  <cols>
    <col min="1" max="1" width="15.5546875" style="2" customWidth="1"/>
    <col min="11" max="11" width="12.21875" customWidth="1"/>
  </cols>
  <sheetData>
    <row r="1" spans="1:12" ht="23.25" customHeight="1" thickBot="1" x14ac:dyDescent="0.4">
      <c r="A1" s="120" t="s">
        <v>41</v>
      </c>
      <c r="B1" s="121"/>
      <c r="C1" s="121"/>
      <c r="D1" s="121"/>
      <c r="E1" s="121"/>
      <c r="F1" s="121"/>
      <c r="G1" s="121"/>
      <c r="H1" s="121"/>
      <c r="I1" s="121"/>
      <c r="J1" s="121"/>
      <c r="K1" s="121"/>
      <c r="L1" s="122"/>
    </row>
    <row r="2" spans="1:12" ht="16.05" customHeight="1" thickBot="1" x14ac:dyDescent="0.35">
      <c r="A2" s="101" t="s">
        <v>0</v>
      </c>
      <c r="B2" s="101"/>
      <c r="C2" s="101"/>
      <c r="D2" s="101"/>
      <c r="E2" s="117" t="s">
        <v>288</v>
      </c>
      <c r="F2" s="118"/>
      <c r="G2" s="118"/>
      <c r="H2" s="118"/>
      <c r="I2" s="118"/>
      <c r="J2" s="118"/>
      <c r="K2" s="118"/>
      <c r="L2" s="119"/>
    </row>
    <row r="3" spans="1:12" ht="16.05" customHeight="1" thickBot="1" x14ac:dyDescent="0.35">
      <c r="A3" s="101" t="s">
        <v>1</v>
      </c>
      <c r="B3" s="101"/>
      <c r="C3" s="101"/>
      <c r="D3" s="101"/>
      <c r="E3" s="117" t="s">
        <v>258</v>
      </c>
      <c r="F3" s="118"/>
      <c r="G3" s="118"/>
      <c r="H3" s="118"/>
      <c r="I3" s="118"/>
      <c r="J3" s="118"/>
      <c r="K3" s="118"/>
      <c r="L3" s="119"/>
    </row>
    <row r="4" spans="1:12" ht="16.05" customHeight="1" thickBot="1" x14ac:dyDescent="0.35">
      <c r="A4" s="101" t="s">
        <v>40</v>
      </c>
      <c r="B4" s="101"/>
      <c r="C4" s="101"/>
      <c r="D4" s="101"/>
      <c r="E4" s="126" t="s">
        <v>319</v>
      </c>
      <c r="F4" s="118"/>
      <c r="G4" s="118"/>
      <c r="H4" s="118"/>
      <c r="I4" s="118"/>
      <c r="J4" s="118"/>
      <c r="K4" s="118"/>
      <c r="L4" s="119"/>
    </row>
    <row r="5" spans="1:12" ht="32.1" customHeight="1" thickBot="1" x14ac:dyDescent="0.35">
      <c r="A5" s="108" t="s">
        <v>303</v>
      </c>
      <c r="B5" s="108"/>
      <c r="C5" s="108"/>
      <c r="D5" s="108"/>
      <c r="E5" s="117">
        <v>46752</v>
      </c>
      <c r="F5" s="118"/>
      <c r="G5" s="118"/>
      <c r="H5" s="118"/>
      <c r="I5" s="118"/>
      <c r="J5" s="118"/>
      <c r="K5" s="118"/>
      <c r="L5" s="119"/>
    </row>
    <row r="6" spans="1:12" ht="16.05" customHeight="1" thickBot="1" x14ac:dyDescent="0.35">
      <c r="A6" s="101" t="s">
        <v>42</v>
      </c>
      <c r="B6" s="101"/>
      <c r="C6" s="101"/>
      <c r="D6" s="101"/>
      <c r="E6" s="117" t="s">
        <v>140</v>
      </c>
      <c r="F6" s="118"/>
      <c r="G6" s="118"/>
      <c r="H6" s="118"/>
      <c r="I6" s="118"/>
      <c r="J6" s="118"/>
      <c r="K6" s="118"/>
      <c r="L6" s="119"/>
    </row>
    <row r="7" spans="1:12" ht="31.05" customHeight="1" thickBot="1" x14ac:dyDescent="0.35">
      <c r="A7" s="65" t="s">
        <v>2</v>
      </c>
      <c r="B7" s="8">
        <v>44561</v>
      </c>
      <c r="C7" s="8">
        <v>44926</v>
      </c>
      <c r="D7" s="8">
        <v>45291</v>
      </c>
      <c r="E7" s="8">
        <v>45657</v>
      </c>
      <c r="F7" s="8">
        <v>47848</v>
      </c>
      <c r="G7" s="8">
        <v>48213</v>
      </c>
      <c r="H7" s="8">
        <v>48579</v>
      </c>
      <c r="I7" s="8">
        <v>48944</v>
      </c>
      <c r="J7" s="8"/>
      <c r="K7" s="8"/>
      <c r="L7" s="79"/>
    </row>
    <row r="8" spans="1:12" ht="31.05" customHeight="1" thickBot="1" x14ac:dyDescent="0.35">
      <c r="A8" s="65" t="s">
        <v>19</v>
      </c>
      <c r="B8" s="9">
        <f>32.15+6.54</f>
        <v>38.69</v>
      </c>
      <c r="C8" s="9">
        <f>Table22610[[#This Row],[Column2]]</f>
        <v>38.69</v>
      </c>
      <c r="D8" s="9">
        <f>Table22610[[#This Row],[Column3]]+50</f>
        <v>88.69</v>
      </c>
      <c r="E8" s="9">
        <f>Table22610[[#This Row],[Column4]]</f>
        <v>88.69</v>
      </c>
      <c r="F8" s="9">
        <f>Table22610[[#This Row],[Column5]]+35</f>
        <v>123.69</v>
      </c>
      <c r="G8" s="9">
        <f>Table22610[[#This Row],[Column6]]+127.48</f>
        <v>251.17000000000002</v>
      </c>
      <c r="H8" s="9">
        <f>Table22610[[#This Row],[Column7]]+140</f>
        <v>391.17</v>
      </c>
      <c r="I8" s="9">
        <v>542.71</v>
      </c>
      <c r="J8" s="9"/>
      <c r="K8" s="9"/>
      <c r="L8" s="79"/>
    </row>
    <row r="9" spans="1:12" ht="31.05" customHeight="1" thickBot="1" x14ac:dyDescent="0.35">
      <c r="A9" s="66" t="s">
        <v>3</v>
      </c>
      <c r="B9" s="10">
        <v>44926</v>
      </c>
      <c r="C9" s="10">
        <v>45291</v>
      </c>
      <c r="D9" s="10">
        <v>45657</v>
      </c>
      <c r="E9" s="10">
        <v>46022</v>
      </c>
      <c r="F9" s="10">
        <v>11688</v>
      </c>
      <c r="G9" s="10">
        <v>48579</v>
      </c>
      <c r="H9" s="10">
        <v>48944</v>
      </c>
      <c r="I9" s="10">
        <v>49309</v>
      </c>
      <c r="J9" s="10">
        <v>13149</v>
      </c>
      <c r="K9" s="10">
        <v>50040</v>
      </c>
      <c r="L9" s="80">
        <v>16071</v>
      </c>
    </row>
    <row r="10" spans="1:12" ht="29.4" thickBot="1" x14ac:dyDescent="0.35">
      <c r="A10" s="1" t="s">
        <v>4</v>
      </c>
      <c r="B10" s="123" t="s">
        <v>5</v>
      </c>
      <c r="C10" s="124"/>
      <c r="D10" s="124"/>
      <c r="E10" s="124"/>
      <c r="F10" s="124"/>
      <c r="G10" s="124"/>
      <c r="H10" s="124"/>
      <c r="I10" s="124"/>
      <c r="J10" s="124"/>
      <c r="K10" s="124"/>
      <c r="L10" s="125"/>
    </row>
    <row r="11" spans="1:12" ht="15" thickBot="1" x14ac:dyDescent="0.35">
      <c r="A11" s="87" t="s">
        <v>9</v>
      </c>
      <c r="B11" s="88">
        <f t="shared" ref="B11" si="0">B8</f>
        <v>38.69</v>
      </c>
      <c r="C11" s="88">
        <f t="shared" ref="C11:I11" si="1">C8</f>
        <v>38.69</v>
      </c>
      <c r="D11" s="88">
        <f t="shared" si="1"/>
        <v>88.69</v>
      </c>
      <c r="E11" s="88">
        <f t="shared" si="1"/>
        <v>88.69</v>
      </c>
      <c r="F11" s="88">
        <f t="shared" si="1"/>
        <v>123.69</v>
      </c>
      <c r="G11" s="88">
        <f t="shared" si="1"/>
        <v>251.17000000000002</v>
      </c>
      <c r="H11" s="88">
        <f t="shared" si="1"/>
        <v>391.17</v>
      </c>
      <c r="I11" s="88">
        <f t="shared" si="1"/>
        <v>542.71</v>
      </c>
      <c r="J11" s="88"/>
      <c r="K11" s="88"/>
      <c r="L11" s="82"/>
    </row>
    <row r="12" spans="1:12" ht="15" thickBot="1" x14ac:dyDescent="0.35">
      <c r="A12" s="67" t="s">
        <v>11</v>
      </c>
      <c r="B12" s="11">
        <f>B11</f>
        <v>38.69</v>
      </c>
      <c r="C12" s="11">
        <f>C11</f>
        <v>38.69</v>
      </c>
      <c r="D12" s="11">
        <f>D11</f>
        <v>88.69</v>
      </c>
      <c r="E12" s="11">
        <f>E8</f>
        <v>88.69</v>
      </c>
      <c r="F12" s="11">
        <f>F8</f>
        <v>123.69</v>
      </c>
      <c r="G12" s="11">
        <f>F11</f>
        <v>123.69</v>
      </c>
      <c r="H12" s="11">
        <f>G11</f>
        <v>251.17000000000002</v>
      </c>
      <c r="I12" s="11">
        <f>H11</f>
        <v>391.17</v>
      </c>
      <c r="J12" s="11">
        <v>542.71</v>
      </c>
      <c r="K12" s="11"/>
      <c r="L12" s="81"/>
    </row>
    <row r="13" spans="1:12" ht="15" thickBot="1" x14ac:dyDescent="0.35">
      <c r="A13" s="67" t="s">
        <v>12</v>
      </c>
      <c r="B13" s="11">
        <f>B12</f>
        <v>38.69</v>
      </c>
      <c r="C13" s="11">
        <f>C11</f>
        <v>38.69</v>
      </c>
      <c r="D13" s="11">
        <f>D11</f>
        <v>88.69</v>
      </c>
      <c r="E13" s="11">
        <f>E8</f>
        <v>88.69</v>
      </c>
      <c r="F13" s="11">
        <f>E11</f>
        <v>88.69</v>
      </c>
      <c r="G13" s="11">
        <f>F11</f>
        <v>123.69</v>
      </c>
      <c r="H13" s="11">
        <f>G11</f>
        <v>251.17000000000002</v>
      </c>
      <c r="I13" s="11">
        <f>H11</f>
        <v>391.17</v>
      </c>
      <c r="J13" s="11">
        <v>542.71</v>
      </c>
      <c r="K13" s="11"/>
      <c r="L13" s="81"/>
    </row>
    <row r="14" spans="1:12" ht="15" thickBot="1" x14ac:dyDescent="0.35">
      <c r="A14" s="67" t="s">
        <v>13</v>
      </c>
      <c r="B14" s="11">
        <f>B13</f>
        <v>38.69</v>
      </c>
      <c r="C14" s="11">
        <f>C11</f>
        <v>38.69</v>
      </c>
      <c r="D14" s="11">
        <f>D11</f>
        <v>88.69</v>
      </c>
      <c r="E14" s="11">
        <f>E8</f>
        <v>88.69</v>
      </c>
      <c r="F14" s="11">
        <f>E11</f>
        <v>88.69</v>
      </c>
      <c r="G14" s="11">
        <f>F11</f>
        <v>123.69</v>
      </c>
      <c r="H14" s="11">
        <f>G11</f>
        <v>251.17000000000002</v>
      </c>
      <c r="I14" s="11">
        <f>H11</f>
        <v>391.17</v>
      </c>
      <c r="J14" s="11">
        <v>542.71</v>
      </c>
      <c r="K14" s="11"/>
      <c r="L14" s="81"/>
    </row>
    <row r="15" spans="1:12" ht="15" thickBot="1" x14ac:dyDescent="0.35">
      <c r="A15" s="68" t="s">
        <v>20</v>
      </c>
      <c r="B15" s="12">
        <f>B13</f>
        <v>38.69</v>
      </c>
      <c r="C15" s="12">
        <f>C11</f>
        <v>38.69</v>
      </c>
      <c r="D15" s="12">
        <f>D11</f>
        <v>88.69</v>
      </c>
      <c r="E15" s="12">
        <f>E8</f>
        <v>88.69</v>
      </c>
      <c r="F15" s="12">
        <f>E11</f>
        <v>88.69</v>
      </c>
      <c r="G15" s="12">
        <f>F11</f>
        <v>123.69</v>
      </c>
      <c r="H15" s="12">
        <f>G11</f>
        <v>251.17000000000002</v>
      </c>
      <c r="I15" s="12">
        <f>H11</f>
        <v>391.17</v>
      </c>
      <c r="J15" s="12">
        <v>542.71</v>
      </c>
      <c r="K15" s="12"/>
      <c r="L15" s="81"/>
    </row>
    <row r="16" spans="1:12" ht="15" thickBot="1" x14ac:dyDescent="0.35">
      <c r="A16" s="68" t="s">
        <v>48</v>
      </c>
      <c r="B16" s="12">
        <v>32.15</v>
      </c>
      <c r="C16" s="12">
        <f t="shared" ref="C16:J16" si="2">B15</f>
        <v>38.69</v>
      </c>
      <c r="D16" s="12">
        <f t="shared" si="2"/>
        <v>38.69</v>
      </c>
      <c r="E16" s="12">
        <f t="shared" si="2"/>
        <v>88.69</v>
      </c>
      <c r="F16" s="12">
        <f t="shared" si="2"/>
        <v>88.69</v>
      </c>
      <c r="G16" s="12">
        <f t="shared" si="2"/>
        <v>88.69</v>
      </c>
      <c r="H16" s="12">
        <f t="shared" si="2"/>
        <v>123.69</v>
      </c>
      <c r="I16" s="12">
        <f t="shared" si="2"/>
        <v>251.17000000000002</v>
      </c>
      <c r="J16" s="12">
        <f t="shared" si="2"/>
        <v>391.17</v>
      </c>
      <c r="K16" s="12">
        <v>542.71</v>
      </c>
      <c r="L16" s="81"/>
    </row>
    <row r="17" spans="1:12" ht="15" thickBot="1" x14ac:dyDescent="0.35">
      <c r="A17" s="67" t="s">
        <v>23</v>
      </c>
      <c r="B17" s="11"/>
      <c r="C17" s="11"/>
      <c r="D17" s="11"/>
      <c r="E17" s="11"/>
      <c r="F17" s="11"/>
      <c r="G17" s="11"/>
      <c r="H17" s="11"/>
      <c r="I17" s="11"/>
      <c r="J17" s="11"/>
      <c r="K17" s="11"/>
      <c r="L17" s="83">
        <v>542.71</v>
      </c>
    </row>
    <row r="18" spans="1:12" x14ac:dyDescent="0.3">
      <c r="A18"/>
    </row>
    <row r="19" spans="1:12" ht="15" thickBot="1" x14ac:dyDescent="0.35"/>
    <row r="20" spans="1:12" x14ac:dyDescent="0.3">
      <c r="A20" s="89" t="s">
        <v>32</v>
      </c>
      <c r="B20" s="90"/>
      <c r="C20" s="90"/>
      <c r="D20" s="90"/>
      <c r="E20" s="90"/>
      <c r="F20" s="90"/>
      <c r="G20" s="90"/>
      <c r="H20" s="90"/>
      <c r="I20" s="90"/>
      <c r="J20" s="90"/>
      <c r="K20" s="91"/>
    </row>
    <row r="21" spans="1:12" x14ac:dyDescent="0.3">
      <c r="A21" s="92" t="s">
        <v>33</v>
      </c>
      <c r="B21" s="93"/>
      <c r="C21" s="93"/>
      <c r="D21" s="93"/>
      <c r="E21" s="93"/>
      <c r="F21" s="93"/>
      <c r="G21" s="93"/>
      <c r="H21" s="93"/>
      <c r="I21" s="93"/>
      <c r="J21" s="93"/>
      <c r="K21" s="94"/>
    </row>
    <row r="22" spans="1:12" x14ac:dyDescent="0.3">
      <c r="A22" s="92" t="s">
        <v>34</v>
      </c>
      <c r="B22" s="93"/>
      <c r="C22" s="93"/>
      <c r="D22" s="93"/>
      <c r="E22" s="93"/>
      <c r="F22" s="93"/>
      <c r="G22" s="93"/>
      <c r="H22" s="93"/>
      <c r="I22" s="93"/>
      <c r="J22" s="93"/>
      <c r="K22" s="94"/>
    </row>
    <row r="23" spans="1:12" ht="15" thickBot="1" x14ac:dyDescent="0.35">
      <c r="A23" s="95" t="s">
        <v>38</v>
      </c>
      <c r="B23" s="96"/>
      <c r="C23" s="96"/>
      <c r="D23" s="96"/>
      <c r="E23" s="96"/>
      <c r="F23" s="96"/>
      <c r="G23" s="96"/>
      <c r="H23" s="96"/>
      <c r="I23" s="96"/>
      <c r="J23" s="96"/>
      <c r="K23" s="97"/>
    </row>
    <row r="26" spans="1:12" x14ac:dyDescent="0.3">
      <c r="B26" s="64"/>
    </row>
    <row r="27" spans="1:12" x14ac:dyDescent="0.3">
      <c r="B27" s="62"/>
    </row>
  </sheetData>
  <mergeCells count="16">
    <mergeCell ref="A21:K21"/>
    <mergeCell ref="A22:K22"/>
    <mergeCell ref="A23:K23"/>
    <mergeCell ref="A5:D5"/>
    <mergeCell ref="A6:D6"/>
    <mergeCell ref="A20:K20"/>
    <mergeCell ref="A4:D4"/>
    <mergeCell ref="B10:L10"/>
    <mergeCell ref="E6:L6"/>
    <mergeCell ref="E5:L5"/>
    <mergeCell ref="E4:L4"/>
    <mergeCell ref="A2:D2"/>
    <mergeCell ref="A3:D3"/>
    <mergeCell ref="E3:L3"/>
    <mergeCell ref="E2:L2"/>
    <mergeCell ref="A1:L1"/>
  </mergeCells>
  <conditionalFormatting sqref="B7:K7">
    <cfRule type="containsText" dxfId="331" priority="2" operator="containsText" text="10/12/xxxx">
      <formula>NOT(ISERROR(SEARCH("10/12/xxxx",B7)))</formula>
    </cfRule>
  </conditionalFormatting>
  <conditionalFormatting sqref="B9:K9">
    <cfRule type="containsText" dxfId="330" priority="1" operator="containsText" text="xx/xx/xxxx">
      <formula>NOT(ISERROR(SEARCH("xx/xx/xxxx",B9)))</formula>
    </cfRule>
  </conditionalFormatting>
  <dataValidations xWindow="1212" yWindow="476" count="6">
    <dataValidation allowBlank="1" showInputMessage="1" showErrorMessage="1" prompt="Please input the correct Rehabilitation Area number (RA#)" sqref="E2" xr:uid="{00000000-0002-0000-0700-000000000000}"/>
    <dataValidation allowBlank="1" showInputMessage="1" showErrorMessage="1" promptTitle="Insert Area (ha)" prompt="Please insert the cumulative area available in hectares (ha)" sqref="B8:K8" xr:uid="{00000000-0002-0000-0700-000001000000}"/>
    <dataValidation allowBlank="1" showInputMessage="1" showErrorMessage="1" promptTitle="Insert Date" prompt="Please insert the data the milestone is to be completed by" sqref="B9:K9" xr:uid="{00000000-0002-0000-0700-000002000000}"/>
    <dataValidation allowBlank="1" showInputMessage="1" showErrorMessage="1" promptTitle="Insert Date" prompt="Please insert the date the area is available for rehabilitation" sqref="B7:K7" xr:uid="{00000000-0002-0000-0700-000003000000}"/>
    <dataValidation allowBlank="1" showInputMessage="1" showErrorMessage="1" promptTitle="Insert Area (ha)" prompt="Please insert the cumulative area achieved in hectares (ha) as required" sqref="B11:K17" xr:uid="{00000000-0002-0000-0700-000004000000}"/>
    <dataValidation allowBlank="1" showInputMessage="1" showErrorMessage="1" promptTitle="Rehabilitation Milestone" prompt="Insert the Rehabilitation Milestone number here (RM#)" sqref="A11:A17" xr:uid="{00000000-0002-0000-0700-000005000000}"/>
  </dataValidations>
  <pageMargins left="0.70866141732283472" right="0.70866141732283472" top="0.74803149606299213" bottom="0.74803149606299213" header="0.31496062992125984" footer="0.31496062992125984"/>
  <pageSetup paperSize="9" scale="59" orientation="landscape" r:id="rId1"/>
  <tableParts count="2">
    <tablePart r:id="rId2"/>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5" tint="0.79998168889431442"/>
  </sheetPr>
  <dimension ref="A1:K25"/>
  <sheetViews>
    <sheetView zoomScale="85" zoomScaleNormal="85" workbookViewId="0">
      <selection activeCell="G25" sqref="G25"/>
    </sheetView>
  </sheetViews>
  <sheetFormatPr defaultColWidth="12.21875" defaultRowHeight="14.4" x14ac:dyDescent="0.3"/>
  <cols>
    <col min="1" max="1" width="15.5546875" style="2" customWidth="1"/>
  </cols>
  <sheetData>
    <row r="1" spans="1:11" ht="23.25" customHeight="1" thickBot="1" x14ac:dyDescent="0.4">
      <c r="A1" s="102" t="s">
        <v>41</v>
      </c>
      <c r="B1" s="103"/>
      <c r="C1" s="103"/>
      <c r="D1" s="103"/>
      <c r="E1" s="103"/>
      <c r="F1" s="103"/>
      <c r="G1" s="103"/>
      <c r="H1" s="103"/>
      <c r="I1" s="103"/>
      <c r="J1" s="103"/>
      <c r="K1" s="104"/>
    </row>
    <row r="2" spans="1:11" ht="16.05" customHeight="1" thickBot="1" x14ac:dyDescent="0.35">
      <c r="A2" s="101" t="s">
        <v>0</v>
      </c>
      <c r="B2" s="101"/>
      <c r="C2" s="101"/>
      <c r="D2" s="101"/>
      <c r="E2" s="117" t="s">
        <v>289</v>
      </c>
      <c r="F2" s="118"/>
      <c r="G2" s="118"/>
      <c r="H2" s="118"/>
      <c r="I2" s="118"/>
      <c r="J2" s="118"/>
      <c r="K2" s="119"/>
    </row>
    <row r="3" spans="1:11" ht="16.05" customHeight="1" thickBot="1" x14ac:dyDescent="0.35">
      <c r="A3" s="101" t="s">
        <v>1</v>
      </c>
      <c r="B3" s="101"/>
      <c r="C3" s="101"/>
      <c r="D3" s="101"/>
      <c r="E3" s="117" t="s">
        <v>290</v>
      </c>
      <c r="F3" s="118"/>
      <c r="G3" s="118"/>
      <c r="H3" s="118"/>
      <c r="I3" s="118"/>
      <c r="J3" s="118"/>
      <c r="K3" s="119"/>
    </row>
    <row r="4" spans="1:11" ht="16.05" customHeight="1" thickBot="1" x14ac:dyDescent="0.35">
      <c r="A4" s="101" t="s">
        <v>40</v>
      </c>
      <c r="B4" s="101"/>
      <c r="C4" s="101"/>
      <c r="D4" s="101"/>
      <c r="E4" s="127">
        <v>123.89</v>
      </c>
      <c r="F4" s="127"/>
      <c r="G4" s="127"/>
      <c r="H4" s="127"/>
      <c r="I4" s="127"/>
      <c r="J4" s="127"/>
      <c r="K4" s="127"/>
    </row>
    <row r="5" spans="1:11" ht="32.1" customHeight="1" thickBot="1" x14ac:dyDescent="0.35">
      <c r="A5" s="108" t="s">
        <v>303</v>
      </c>
      <c r="B5" s="108"/>
      <c r="C5" s="108"/>
      <c r="D5" s="108"/>
      <c r="E5" s="126">
        <v>44926</v>
      </c>
      <c r="F5" s="128"/>
      <c r="G5" s="128"/>
      <c r="H5" s="128"/>
      <c r="I5" s="128"/>
      <c r="J5" s="128"/>
      <c r="K5" s="129"/>
    </row>
    <row r="6" spans="1:11" ht="16.05" customHeight="1" thickBot="1" x14ac:dyDescent="0.35">
      <c r="A6" s="101" t="s">
        <v>42</v>
      </c>
      <c r="B6" s="101"/>
      <c r="C6" s="101"/>
      <c r="D6" s="101"/>
      <c r="E6" s="117" t="s">
        <v>91</v>
      </c>
      <c r="F6" s="118"/>
      <c r="G6" s="118"/>
      <c r="H6" s="118"/>
      <c r="I6" s="118"/>
      <c r="J6" s="118"/>
      <c r="K6" s="119"/>
    </row>
    <row r="7" spans="1:11" ht="31.05" customHeight="1" thickBot="1" x14ac:dyDescent="0.35">
      <c r="A7" s="65" t="s">
        <v>2</v>
      </c>
      <c r="B7" s="8">
        <v>44561</v>
      </c>
      <c r="C7" s="8">
        <v>45657</v>
      </c>
      <c r="D7" s="8">
        <v>48579</v>
      </c>
      <c r="E7" s="8"/>
      <c r="F7" s="8"/>
      <c r="G7" s="8"/>
      <c r="H7" s="8"/>
      <c r="I7" s="8"/>
      <c r="J7" s="8"/>
      <c r="K7" s="8"/>
    </row>
    <row r="8" spans="1:11" ht="31.05" customHeight="1" thickBot="1" x14ac:dyDescent="0.35">
      <c r="A8" s="65" t="s">
        <v>19</v>
      </c>
      <c r="B8" s="9">
        <v>7.28</v>
      </c>
      <c r="C8" s="9">
        <f>Table2268[[#This Row],[Column2]]+94.74</f>
        <v>102.02</v>
      </c>
      <c r="D8" s="9">
        <f>Table2268[[#This Row],[Column3]]+41.64</f>
        <v>143.66</v>
      </c>
      <c r="E8" s="9"/>
      <c r="F8" s="9"/>
      <c r="G8" s="9"/>
      <c r="H8" s="9"/>
      <c r="I8" s="9"/>
      <c r="J8" s="9"/>
      <c r="K8" s="9"/>
    </row>
    <row r="9" spans="1:11" ht="31.05" customHeight="1" thickBot="1" x14ac:dyDescent="0.35">
      <c r="A9" s="65" t="s">
        <v>3</v>
      </c>
      <c r="B9" s="8">
        <v>45657</v>
      </c>
      <c r="C9" s="8">
        <v>46022</v>
      </c>
      <c r="D9" s="8">
        <v>48944</v>
      </c>
      <c r="E9" s="8">
        <v>52596</v>
      </c>
      <c r="F9" s="8"/>
      <c r="G9" s="8"/>
      <c r="H9" s="8"/>
      <c r="I9" s="8"/>
      <c r="J9" s="8"/>
      <c r="K9" s="8"/>
    </row>
    <row r="10" spans="1:11" ht="29.4" thickBot="1" x14ac:dyDescent="0.35">
      <c r="A10" s="1" t="s">
        <v>4</v>
      </c>
      <c r="B10" s="85" t="s">
        <v>5</v>
      </c>
      <c r="C10" s="86"/>
      <c r="D10" s="86"/>
      <c r="E10" s="86"/>
      <c r="F10" s="86"/>
      <c r="G10" s="86"/>
      <c r="H10" s="86"/>
      <c r="I10" s="86"/>
      <c r="J10" s="86"/>
      <c r="K10" s="86"/>
    </row>
    <row r="11" spans="1:11" ht="15" thickBot="1" x14ac:dyDescent="0.35">
      <c r="A11" s="67" t="s">
        <v>9</v>
      </c>
      <c r="B11" s="11">
        <v>7.28</v>
      </c>
      <c r="C11" s="11">
        <v>102.02</v>
      </c>
      <c r="D11" s="11">
        <v>143.66</v>
      </c>
      <c r="E11" s="11"/>
      <c r="F11" s="11"/>
      <c r="G11" s="11"/>
      <c r="H11" s="11"/>
      <c r="I11" s="11"/>
      <c r="J11" s="11"/>
      <c r="K11" s="11"/>
    </row>
    <row r="12" spans="1:11" ht="15" thickBot="1" x14ac:dyDescent="0.35">
      <c r="A12" s="67" t="s">
        <v>12</v>
      </c>
      <c r="B12" s="11">
        <v>7.28</v>
      </c>
      <c r="C12" s="11">
        <v>102.02</v>
      </c>
      <c r="D12" s="11">
        <v>143.66</v>
      </c>
      <c r="E12" s="11"/>
      <c r="F12" s="11"/>
      <c r="G12" s="11"/>
      <c r="H12" s="11"/>
      <c r="I12" s="11"/>
      <c r="J12" s="11"/>
      <c r="K12" s="11"/>
    </row>
    <row r="13" spans="1:11" ht="15" thickBot="1" x14ac:dyDescent="0.35">
      <c r="A13" s="67" t="s">
        <v>13</v>
      </c>
      <c r="B13" s="11">
        <v>7.28</v>
      </c>
      <c r="C13" s="11">
        <v>102.02</v>
      </c>
      <c r="D13" s="11">
        <v>143.66</v>
      </c>
      <c r="E13" s="11"/>
      <c r="F13" s="11"/>
      <c r="G13" s="11"/>
      <c r="H13" s="11"/>
      <c r="I13" s="11"/>
      <c r="J13" s="11"/>
      <c r="K13" s="11"/>
    </row>
    <row r="14" spans="1:11" ht="15" thickBot="1" x14ac:dyDescent="0.35">
      <c r="A14" s="67" t="s">
        <v>20</v>
      </c>
      <c r="B14" s="11">
        <v>7.28</v>
      </c>
      <c r="C14" s="11">
        <v>102.02</v>
      </c>
      <c r="D14" s="11">
        <v>143.66</v>
      </c>
      <c r="E14" s="11"/>
      <c r="F14" s="11"/>
      <c r="G14" s="11"/>
      <c r="H14" s="11"/>
      <c r="I14" s="11"/>
      <c r="J14" s="11"/>
      <c r="K14" s="11"/>
    </row>
    <row r="15" spans="1:11" ht="15" thickBot="1" x14ac:dyDescent="0.35">
      <c r="A15" s="67" t="s">
        <v>23</v>
      </c>
      <c r="B15" s="11"/>
      <c r="C15" s="11"/>
      <c r="D15" s="11"/>
      <c r="E15" s="11">
        <v>143.66</v>
      </c>
      <c r="F15" s="11"/>
      <c r="G15" s="11"/>
      <c r="H15" s="11"/>
      <c r="I15" s="11"/>
      <c r="J15" s="11"/>
      <c r="K15" s="11"/>
    </row>
    <row r="16" spans="1:11" ht="15" thickBot="1" x14ac:dyDescent="0.35">
      <c r="A16" s="67" t="s">
        <v>49</v>
      </c>
      <c r="B16" s="11"/>
      <c r="C16" s="11"/>
      <c r="D16" s="11"/>
      <c r="E16" s="11">
        <v>143.66</v>
      </c>
      <c r="F16" s="11"/>
      <c r="G16" s="11"/>
      <c r="H16" s="11"/>
      <c r="I16" s="11"/>
      <c r="J16" s="11"/>
      <c r="K16" s="11"/>
    </row>
    <row r="17" spans="1:11" x14ac:dyDescent="0.3">
      <c r="A17"/>
    </row>
    <row r="18" spans="1:11" ht="15" thickBot="1" x14ac:dyDescent="0.35"/>
    <row r="19" spans="1:11" x14ac:dyDescent="0.3">
      <c r="A19" s="89" t="s">
        <v>32</v>
      </c>
      <c r="B19" s="90"/>
      <c r="C19" s="90"/>
      <c r="D19" s="90"/>
      <c r="E19" s="90"/>
      <c r="F19" s="90"/>
      <c r="G19" s="90"/>
      <c r="H19" s="90"/>
      <c r="I19" s="90"/>
      <c r="J19" s="90"/>
      <c r="K19" s="90"/>
    </row>
    <row r="20" spans="1:11" x14ac:dyDescent="0.3">
      <c r="A20" s="92" t="s">
        <v>33</v>
      </c>
      <c r="B20" s="93"/>
      <c r="C20" s="93"/>
      <c r="D20" s="93"/>
      <c r="E20" s="93"/>
      <c r="F20" s="93"/>
      <c r="G20" s="93"/>
      <c r="H20" s="93"/>
      <c r="I20" s="93"/>
      <c r="J20" s="93"/>
      <c r="K20" s="93"/>
    </row>
    <row r="21" spans="1:11" x14ac:dyDescent="0.3">
      <c r="A21" s="92" t="s">
        <v>34</v>
      </c>
      <c r="B21" s="93"/>
      <c r="C21" s="93"/>
      <c r="D21" s="93"/>
      <c r="E21" s="93"/>
      <c r="F21" s="93"/>
      <c r="G21" s="93"/>
      <c r="H21" s="93"/>
      <c r="I21" s="93"/>
      <c r="J21" s="93"/>
      <c r="K21" s="93"/>
    </row>
    <row r="22" spans="1:11" ht="15" thickBot="1" x14ac:dyDescent="0.35">
      <c r="A22" s="95" t="s">
        <v>38</v>
      </c>
      <c r="B22" s="96"/>
      <c r="C22" s="96"/>
      <c r="D22" s="96"/>
      <c r="E22" s="96"/>
      <c r="F22" s="96"/>
      <c r="G22" s="96"/>
      <c r="H22" s="96"/>
      <c r="I22" s="96"/>
      <c r="J22" s="96"/>
      <c r="K22" s="96"/>
    </row>
    <row r="24" spans="1:11" x14ac:dyDescent="0.3">
      <c r="C24" s="60"/>
    </row>
    <row r="25" spans="1:11" x14ac:dyDescent="0.3">
      <c r="C25" s="64"/>
    </row>
  </sheetData>
  <mergeCells count="15">
    <mergeCell ref="A4:D4"/>
    <mergeCell ref="A2:D2"/>
    <mergeCell ref="A3:D3"/>
    <mergeCell ref="A5:D5"/>
    <mergeCell ref="A1:K1"/>
    <mergeCell ref="E2:K2"/>
    <mergeCell ref="E3:K3"/>
    <mergeCell ref="E4:K4"/>
    <mergeCell ref="E5:K5"/>
    <mergeCell ref="A20:K20"/>
    <mergeCell ref="A21:K21"/>
    <mergeCell ref="A22:K22"/>
    <mergeCell ref="A6:D6"/>
    <mergeCell ref="A19:K19"/>
    <mergeCell ref="E6:K6"/>
  </mergeCells>
  <conditionalFormatting sqref="B7 D7 F7 H7 J7">
    <cfRule type="containsText" dxfId="273" priority="5" operator="containsText" text="10/12/xxxx">
      <formula>NOT(ISERROR(SEARCH("10/12/xxxx",B7)))</formula>
    </cfRule>
  </conditionalFormatting>
  <conditionalFormatting sqref="B9:K9">
    <cfRule type="containsText" dxfId="272" priority="4" operator="containsText" text="xx/xx/xxxx">
      <formula>NOT(ISERROR(SEARCH("xx/xx/xxxx",B9)))</formula>
    </cfRule>
  </conditionalFormatting>
  <conditionalFormatting sqref="C7 E7 G7 I7 K7">
    <cfRule type="containsText" dxfId="271" priority="3" operator="containsText" text="xx/xx/xxxx">
      <formula>NOT(ISERROR(SEARCH("xx/xx/xxxx",C7)))</formula>
    </cfRule>
  </conditionalFormatting>
  <dataValidations count="6">
    <dataValidation allowBlank="1" showInputMessage="1" showErrorMessage="1" prompt="Please input the correct Rehabilitation Area number (RA#)" sqref="E2" xr:uid="{00000000-0002-0000-0800-000000000000}"/>
    <dataValidation allowBlank="1" showInputMessage="1" showErrorMessage="1" promptTitle="Insert Date" prompt="Please insert the data the milestone is to be completed by" sqref="C7 E7 G7 I7 K7 B9:K9" xr:uid="{00000000-0002-0000-0800-000001000000}"/>
    <dataValidation allowBlank="1" showInputMessage="1" showErrorMessage="1" promptTitle="Insert Date" prompt="Please insert the date the area is available for rehabilitation" sqref="B7 D7 F7 H7 J7" xr:uid="{00000000-0002-0000-0800-000002000000}"/>
    <dataValidation allowBlank="1" showInputMessage="1" showErrorMessage="1" promptTitle="Rehabilitation Milestone" prompt="Insert the Rehabilitation Milestone number here (RM#)" sqref="A11:A16" xr:uid="{00000000-0002-0000-0800-000003000000}"/>
    <dataValidation allowBlank="1" showInputMessage="1" showErrorMessage="1" promptTitle="Insert Area (ha)" prompt="Please insert the cumulative area available in hectares (ha)" sqref="B8:K8" xr:uid="{00000000-0002-0000-0800-000004000000}"/>
    <dataValidation allowBlank="1" showInputMessage="1" showErrorMessage="1" promptTitle="Insert Area (ha)" prompt="Please insert the cumulative area achieved in hectares (ha) as required" sqref="B11:K16" xr:uid="{00000000-0002-0000-0800-000005000000}"/>
  </dataValidations>
  <pageMargins left="0.70866141732283472" right="0.70866141732283472" top="0.74803149606299213" bottom="0.74803149606299213" header="0.31496062992125984" footer="0.31496062992125984"/>
  <pageSetup paperSize="9" scale="59" orientation="landscape" r:id="rId1"/>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5F16F2CC781AD4DAB743FC43035F09B" ma:contentTypeVersion="9" ma:contentTypeDescription="Create a new document." ma:contentTypeScope="" ma:versionID="669ce93638b399828b61825a5a753a0a">
  <xsd:schema xmlns:xsd="http://www.w3.org/2001/XMLSchema" xmlns:xs="http://www.w3.org/2001/XMLSchema" xmlns:p="http://schemas.microsoft.com/office/2006/metadata/properties" xmlns:ns3="4f107823-4f0c-48b4-817d-73bf1f13f04c" xmlns:ns4="2935b54f-d9a6-4972-b057-380e24858712" targetNamespace="http://schemas.microsoft.com/office/2006/metadata/properties" ma:root="true" ma:fieldsID="aac410f2a7f395c17ffd97d15f1cb641" ns3:_="" ns4:_="">
    <xsd:import namespace="4f107823-4f0c-48b4-817d-73bf1f13f04c"/>
    <xsd:import namespace="2935b54f-d9a6-4972-b057-380e24858712"/>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107823-4f0c-48b4-817d-73bf1f13f04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935b54f-d9a6-4972-b057-380e24858712"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SharingHintHash" ma:index="16"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9A3D7FE-FD98-4474-A9CE-8816F5C0C14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107823-4f0c-48b4-817d-73bf1f13f04c"/>
    <ds:schemaRef ds:uri="2935b54f-d9a6-4972-b057-380e2485871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F24D023-B226-4652-9F29-E67650275725}">
  <ds:schemaRefs>
    <ds:schemaRef ds:uri="http://schemas.microsoft.com/sharepoint/v3/contenttype/forms"/>
  </ds:schemaRefs>
</ds:datastoreItem>
</file>

<file path=customXml/itemProps3.xml><?xml version="1.0" encoding="utf-8"?>
<ds:datastoreItem xmlns:ds="http://schemas.openxmlformats.org/officeDocument/2006/customXml" ds:itemID="{7B1A78E5-78C1-43F4-AA77-0C094C81D382}">
  <ds:schemaRefs>
    <ds:schemaRef ds:uri="http://schemas.microsoft.com/office/infopath/2007/PartnerControls"/>
    <ds:schemaRef ds:uri="2935b54f-d9a6-4972-b057-380e24858712"/>
    <ds:schemaRef ds:uri="http://schemas.microsoft.com/office/2006/metadata/properties"/>
    <ds:schemaRef ds:uri="http://purl.org/dc/terms/"/>
    <ds:schemaRef ds:uri="http://schemas.microsoft.com/office/2006/documentManagement/types"/>
    <ds:schemaRef ds:uri="http://schemas.openxmlformats.org/package/2006/metadata/core-properties"/>
    <ds:schemaRef ds:uri="http://purl.org/dc/elements/1.1/"/>
    <ds:schemaRef ds:uri="4f107823-4f0c-48b4-817d-73bf1f13f04c"/>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24</vt:i4>
      </vt:variant>
      <vt:variant>
        <vt:lpstr>Named Ranges</vt:lpstr>
      </vt:variant>
      <vt:variant>
        <vt:i4>1</vt:i4>
      </vt:variant>
    </vt:vector>
  </HeadingPairs>
  <TitlesOfParts>
    <vt:vector size="25" baseType="lpstr">
      <vt:lpstr>Instructions</vt:lpstr>
      <vt:lpstr>Rehabilitation Area Milestones</vt:lpstr>
      <vt:lpstr>Improvement Area Milestones</vt:lpstr>
      <vt:lpstr>IA1</vt:lpstr>
      <vt:lpstr>RA1 </vt:lpstr>
      <vt:lpstr>CCO List of RAs &amp; IAs</vt:lpstr>
      <vt:lpstr>RA2</vt:lpstr>
      <vt:lpstr>RA3</vt:lpstr>
      <vt:lpstr>RA4</vt:lpstr>
      <vt:lpstr>RA5</vt:lpstr>
      <vt:lpstr>RA6</vt:lpstr>
      <vt:lpstr>RA7</vt:lpstr>
      <vt:lpstr>RA8</vt:lpstr>
      <vt:lpstr>RA1- PY</vt:lpstr>
      <vt:lpstr>RA2 - PY</vt:lpstr>
      <vt:lpstr>RA3 - PY</vt:lpstr>
      <vt:lpstr>RA4 - PY</vt:lpstr>
      <vt:lpstr>RA5 - PY</vt:lpstr>
      <vt:lpstr>RA6 - PY</vt:lpstr>
      <vt:lpstr>R7 - PY</vt:lpstr>
      <vt:lpstr>RA8 - PY</vt:lpstr>
      <vt:lpstr>RA9 - PY</vt:lpstr>
      <vt:lpstr>RA10 - PY</vt:lpstr>
      <vt:lpstr>Undisturbed - PY</vt:lpstr>
      <vt:lpstr>'Rehabilitation Area Milestones'!Print_Titles</vt:lpstr>
    </vt:vector>
  </TitlesOfParts>
  <Company>Queensland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PRCP schedule template</dc:title>
  <dc:subject>This form can be used for completing a PRCP schedule for the submission of a PRC plan.</dc:subject>
  <dc:creator>State of Queensland for the Department of Environment and Science</dc:creator>
  <cp:keywords>ESR/2019/5103; PRCP schedule; template; PRC plan; EP Act</cp:keywords>
  <cp:lastModifiedBy>cfoley</cp:lastModifiedBy>
  <cp:lastPrinted>2021-12-13T09:15:59Z</cp:lastPrinted>
  <dcterms:created xsi:type="dcterms:W3CDTF">2019-10-27T23:30:31Z</dcterms:created>
  <dcterms:modified xsi:type="dcterms:W3CDTF">2021-12-13T22:58:04Z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0x010100B5F16F2CC781AD4DAB743FC43035F09B</vt:lpwstr>
  </property>
</Properties>
</file>