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ThisWorkbook"/>
  <mc:AlternateContent xmlns:mc="http://schemas.openxmlformats.org/markup-compatibility/2006">
    <mc:Choice Requires="x15">
      <x15ac:absPath xmlns:x15ac="http://schemas.microsoft.com/office/spreadsheetml/2010/11/ac" url="Q:\Magnetic South\Gemini\02 PRCP\07 PRCP Schedule\"/>
    </mc:Choice>
  </mc:AlternateContent>
  <xr:revisionPtr revIDLastSave="0" documentId="13_ncr:1_{84714DF6-E917-4D74-A071-7931D896E221}" xr6:coauthVersionLast="47" xr6:coauthVersionMax="47" xr10:uidLastSave="{00000000-0000-0000-0000-000000000000}"/>
  <bookViews>
    <workbookView xWindow="-120" yWindow="-120" windowWidth="29040" windowHeight="15720" activeTab="10" xr2:uid="{00000000-000D-0000-FFFF-FFFF00000000}"/>
  </bookViews>
  <sheets>
    <sheet name="RA1" sheetId="2" r:id="rId1"/>
    <sheet name="RA2" sheetId="25" r:id="rId2"/>
    <sheet name="RA3" sheetId="12" r:id="rId3"/>
    <sheet name="RA4" sheetId="13" r:id="rId4"/>
    <sheet name="RA5" sheetId="14" r:id="rId5"/>
    <sheet name="RA6" sheetId="15" r:id="rId6"/>
    <sheet name="RA7" sheetId="26" r:id="rId7"/>
    <sheet name="RA8" sheetId="27" r:id="rId8"/>
    <sheet name="RA9" sheetId="16" r:id="rId9"/>
    <sheet name="RA10" sheetId="28" r:id="rId10"/>
    <sheet name="Rehabilitation Area Milestones" sheetId="9"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 i="2" l="1"/>
  <c r="H14" i="2"/>
  <c r="J15" i="2"/>
  <c r="J16" i="13"/>
  <c r="J15" i="13"/>
  <c r="J14" i="13"/>
  <c r="J13" i="13"/>
  <c r="J12" i="13"/>
  <c r="I14" i="13"/>
  <c r="I13" i="13"/>
  <c r="I12" i="13"/>
  <c r="J17" i="12"/>
  <c r="J16" i="12"/>
  <c r="J15" i="12"/>
  <c r="J14" i="12"/>
  <c r="J13" i="12"/>
  <c r="J12" i="12"/>
  <c r="I16" i="12"/>
  <c r="I15" i="12"/>
  <c r="I14" i="12"/>
  <c r="I13" i="12"/>
  <c r="I12" i="12"/>
  <c r="H15" i="12"/>
  <c r="H14" i="12"/>
  <c r="H13" i="12"/>
  <c r="H12" i="12"/>
  <c r="H14" i="13"/>
  <c r="H13" i="13"/>
  <c r="H12" i="13"/>
  <c r="G15" i="14"/>
  <c r="G14" i="13"/>
  <c r="G13" i="13"/>
  <c r="G12" i="13"/>
  <c r="G15" i="12"/>
  <c r="G14" i="12"/>
  <c r="G13" i="12"/>
  <c r="G12" i="12"/>
  <c r="F13" i="13"/>
  <c r="F12" i="13"/>
  <c r="F14" i="12"/>
  <c r="F13" i="12"/>
  <c r="F12" i="12"/>
  <c r="H15" i="2"/>
  <c r="E13" i="14"/>
  <c r="E12" i="14" s="1"/>
  <c r="E12" i="13"/>
  <c r="E12" i="12"/>
  <c r="G15" i="2"/>
  <c r="G14" i="2" s="1"/>
  <c r="G13" i="2" s="1"/>
  <c r="F16" i="2"/>
  <c r="F15" i="2" s="1"/>
  <c r="F14" i="2" s="1"/>
  <c r="F13" i="2" s="1"/>
  <c r="F12" i="2" s="1"/>
  <c r="E15" i="2"/>
  <c r="E14" i="2" s="1"/>
  <c r="D14" i="2"/>
  <c r="D13" i="2" s="1"/>
  <c r="D12" i="2" s="1"/>
  <c r="C14" i="2"/>
  <c r="C13" i="2" s="1"/>
  <c r="E13" i="2" l="1"/>
  <c r="E12" i="2" s="1"/>
</calcChain>
</file>

<file path=xl/sharedStrings.xml><?xml version="1.0" encoding="utf-8"?>
<sst xmlns="http://schemas.openxmlformats.org/spreadsheetml/2006/main" count="305" uniqueCount="129">
  <si>
    <t>Rehabilitation area</t>
  </si>
  <si>
    <t>Relevant activities</t>
  </si>
  <si>
    <t>Milestone completed by</t>
  </si>
  <si>
    <t>Milestone Reference</t>
  </si>
  <si>
    <t>Cumulative area achieved (ha)</t>
  </si>
  <si>
    <t>Milestone reference</t>
  </si>
  <si>
    <t>Rehabilitation milestone</t>
  </si>
  <si>
    <t>Milestone criteria</t>
  </si>
  <si>
    <t>RM1</t>
  </si>
  <si>
    <t>RM2</t>
  </si>
  <si>
    <t>RM3</t>
  </si>
  <si>
    <t>RM4</t>
  </si>
  <si>
    <t>RM5</t>
  </si>
  <si>
    <t>RA1</t>
  </si>
  <si>
    <t>Cumulative area available (ha)</t>
  </si>
  <si>
    <t>RM6</t>
  </si>
  <si>
    <t>RM7</t>
  </si>
  <si>
    <t>RM8</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</si>
  <si>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</si>
  <si>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</si>
  <si>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</si>
  <si>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</si>
  <si>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</si>
  <si>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</si>
  <si>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</si>
  <si>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</si>
  <si>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</si>
  <si>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</si>
  <si>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RA3</t>
  </si>
  <si>
    <t>Grazing</t>
  </si>
  <si>
    <t>RA2</t>
  </si>
  <si>
    <t>Year 17</t>
  </si>
  <si>
    <t>Year 21</t>
  </si>
  <si>
    <t>Year 25</t>
  </si>
  <si>
    <t>Year 29</t>
  </si>
  <si>
    <t>RA4</t>
  </si>
  <si>
    <t>RA5</t>
  </si>
  <si>
    <t>RA6</t>
  </si>
  <si>
    <t>RA7</t>
  </si>
  <si>
    <t>Year 33</t>
  </si>
  <si>
    <t>Native Vegetation Supporting Fauna Habitat</t>
  </si>
  <si>
    <t>Fauna Habitat</t>
  </si>
  <si>
    <t>Year 12</t>
  </si>
  <si>
    <t>Year 8</t>
  </si>
  <si>
    <t>Surface preparation</t>
  </si>
  <si>
    <t>RM9</t>
  </si>
  <si>
    <t>RM10</t>
  </si>
  <si>
    <t>RM11</t>
  </si>
  <si>
    <t>RM12</t>
  </si>
  <si>
    <t>RM13</t>
  </si>
  <si>
    <t>Achievement of Stable PMLU – Grazing</t>
  </si>
  <si>
    <t>Achievement of Stable PMLU – Native vegetation supporting fauna habitat</t>
  </si>
  <si>
    <t>Achievement of Stable PMLU – Fauna habitat</t>
  </si>
  <si>
    <t>Year 37</t>
  </si>
  <si>
    <t>Mine Infrastructure areas</t>
  </si>
  <si>
    <t>Grazing/Native vegetation</t>
  </si>
  <si>
    <t>Commencement of first milestone:RM1
RM1</t>
  </si>
  <si>
    <t>Year 4</t>
  </si>
  <si>
    <t>Year 0</t>
  </si>
  <si>
    <t>Date area is available by</t>
  </si>
  <si>
    <t xml:space="preserve">Commencement of first milestone: RM1
</t>
  </si>
  <si>
    <t>Commencement of first milestone: RM1</t>
  </si>
  <si>
    <t>Commencement of first milestone:RM1
RM8</t>
  </si>
  <si>
    <t>Commencement of first milestone:RM1</t>
  </si>
  <si>
    <t>Temporary waste emplacement</t>
  </si>
  <si>
    <t xml:space="preserve">In-pit and out-of-pit waste emplacements </t>
  </si>
  <si>
    <t>Residual void lake</t>
  </si>
  <si>
    <t>Residual void high wall</t>
  </si>
  <si>
    <t>Residual void low wall</t>
  </si>
  <si>
    <t>Water management infrastructure</t>
  </si>
  <si>
    <t>Retained dams</t>
  </si>
  <si>
    <t>Diversion drains</t>
  </si>
  <si>
    <t>RA8</t>
  </si>
  <si>
    <t>RA9</t>
  </si>
  <si>
    <t>Retained infrastructure</t>
  </si>
  <si>
    <t>RM17</t>
  </si>
  <si>
    <t>RM14</t>
  </si>
  <si>
    <t>RM19</t>
  </si>
  <si>
    <t>RM23</t>
  </si>
  <si>
    <t>RM16</t>
  </si>
  <si>
    <t>RM20</t>
  </si>
  <si>
    <t>RA10</t>
  </si>
  <si>
    <t>RM15</t>
  </si>
  <si>
    <t>RM18</t>
  </si>
  <si>
    <t>RM22</t>
  </si>
  <si>
    <t>RM21</t>
  </si>
  <si>
    <t>Infrastructure decommissioning and removal</t>
  </si>
  <si>
    <t>Remediation of contaminated land</t>
  </si>
  <si>
    <t>Landform development of waste emplacement (RA1, RA2 &amp; RA5)</t>
  </si>
  <si>
    <t>Landform development of diversion drains (RA8)</t>
  </si>
  <si>
    <t>Landform development of infrastructure areas (RA9) and rehabilitated dams (RA6)</t>
  </si>
  <si>
    <t>Landform development of residual void lake (RA3)</t>
  </si>
  <si>
    <t>Landform development of residual void high wall (RA4)</t>
  </si>
  <si>
    <t>Surface preparation and revegetation of residual void high wall (RA4)</t>
  </si>
  <si>
    <t>Revegetation for grazing</t>
  </si>
  <si>
    <t xml:space="preserve">Revegetation for fauna habitat </t>
  </si>
  <si>
    <t>Revegetation for grazing/native vegetation</t>
  </si>
  <si>
    <t>Achievement of surface requirements (grazing)</t>
  </si>
  <si>
    <t>Achievement of surface requirements (native vegetation supporting fauna habitat)</t>
  </si>
  <si>
    <t>Achievement of surface requirements (grazing/native vegetation)</t>
  </si>
  <si>
    <t>Achievement of surface requirements (fauna habitat)</t>
  </si>
  <si>
    <t>Achievement of Stable PMLU – Grazing/Native vegetation</t>
  </si>
  <si>
    <t>Achievement of Stable PMLU – retained dams</t>
  </si>
  <si>
    <t>Achievement of Stable PMLU– retained infrastructure</t>
  </si>
  <si>
    <t>Surface water and groundwater demonstrate non-polluting landform  </t>
  </si>
  <si>
    <t>1.	All potentially contaminated land is remediated or removed. 
2.	Site investigation report prepared by an AQP¹, which states that the site is safe for its intended use.
3.	All hazardous and contaminated materials have been assessed and identified by an AQP¹ and disposed of lawfully.
4.	Contaminated land investigation undertaken with an accompanying report prepared by an AQP¹ confirms that the land is not contaminated and is suitable for the proposed PMLU.</t>
  </si>
  <si>
    <t>1. With the exception of any infrastructure to remain as part of the post-mining land use (PMLU) or where infrastructure is agreed to be retained by the landholder as evidence by a signed landholder agreement, the following are completed:
  a)	all non-required services disconnected and removed;
  b)	all concrete, bitumen and gravel road material removed;
  c)	all pipelines drained and removed;
  d)	all fencing that is not part of the PMLU removed;
  e)	all remaining infrastructure demolished and/or removed unless agreed to be retained by the landholder;
  f)	all machinery and equipment removed;
  g)	all surface water drainage infrastructure that is not retained in the final landform removed; and
  h)	all rubbish removed.</t>
  </si>
  <si>
    <t xml:space="preserve">1.	Surface water quality results monitored monthly during flow at, but not limited to, downstream locations specific in Table F1 of the P-EA-100114292 – Surface water monitoring locations, must not exceed the limits in Attachment 6 – Surface water quality limits, for a minimum of 3 consecutive years.
2.	If the surface water quality in the downstream receiving environment exceeds criteria (1), the applicable upstream site must be compared to the downstream site result; and quality measured at a downstream site must be equal to or less than the quality measured at the applicable upstream site.
3.	Groundwater level is monitored quarterly, and all results comply with Level Trigger Thresholds outlined in P-EA-100114292 Table E3 - Groundwater level triggers at the monitoring locations specified in Table E1 – Groundwater monitoring locations and frequency for 10 consecutive years.
4.	For a minimum of 3 consecutive sampling years, groundwater quality must be monitored quarterly at bored specified in Table E1 of the P-EA-100114292, for all quality characteristics listed in Table E2 of the P-EA-100114292.
5.	Groundwater quality results must not exceed the limits in Table 2 of P-EA-100114292 Groundwater Quality Limits, for 3 consecutive results.  </t>
  </si>
  <si>
    <r>
      <t>1.	All bulk landform earthworks (excluding topsoil cover) completed.
2.	Slopes of waste rock emplacements and void low walls conform to a maximum slope of 6°.
3.</t>
    </r>
    <r>
      <rPr>
        <b/>
        <sz val="11"/>
        <color theme="1"/>
        <rFont val="Calibri"/>
        <family val="2"/>
        <scheme val="minor"/>
      </rPr>
      <t>RA1:</t>
    </r>
    <r>
      <rPr>
        <sz val="11"/>
        <color theme="1"/>
        <rFont val="Calibri"/>
        <family val="2"/>
        <scheme val="minor"/>
      </rPr>
      <t xml:space="preserve"> Slopes of waste rock emplacements will have a maximum slope length of 230 m when measured for individual slope sections from the crest of the slope section to the toe of the slope section.
4.	The final landform is assessed to be geotechnically stable by an AQP¹, modelled to achieve a factor of safety of ≥ 1.5.
5.	Final landform surveyed and certified by an AQP¹, as constructed per design specifications.
6.	Coal rejects have been placed within the landform such that no rejects are closer than 10 m from the outer slope of the landform.
7.	No reactive material is present on the land surface.</t>
    </r>
  </si>
  <si>
    <t>1.	The clean water diversions are constructed in accordance with relevant design specifications prepared by an AQP¹.
2.	AQP¹ certifies that the constructed landform is geotechnically stable.</t>
  </si>
  <si>
    <t>1.	All bulk earthworks completed to reshape landform to final design.
2.	AQP¹ certifies that the constructed landform achieves design criteria for geotechnical stability with a FOS ≥ 1.5.</t>
  </si>
  <si>
    <t>1.	The residual void has been backfilled to the following levels:
  a)	≥65 mAHD for Mine A; and
  b)	≥42 mAHD for Mine B.
2.	Updated predictive modelling undertaken by an AQP¹ based on final residual void lake landform which confirms that the void will remain as a groundwater sink.
3.	The residual void has been located outside of the modelled PMF extent.
4.	All bulk earthworks completed to establish a littoral zone at the interface of the low wall and the base of the residual void.
5.	Slopes of the littoral zone conform to a maximum slope of 6°.</t>
  </si>
  <si>
    <t>1.	The final void high walls located within the unconsolidated sediments and saturated tertiary will be constructed at an angle of 18°.
2.	The final void high walls located within the Permian geology will be constructed with an overall angle of 55° by constructing 50 m high batters at a maximum angle of 65°, incorporating 15m wide intermediate benches between batters.
3.	AQP¹ certifies that as constructed landform achieves design criteria for geotechnical stability with a FOS ≥ 1.5.
4.	Safety bunds adjacent to final high wall crest are designed and constructed in compliance with industry best practice and are certified as long-term stable.</t>
  </si>
  <si>
    <r>
      <t>1.	All earthworks completed with placement of topsoil.
2.</t>
    </r>
    <r>
      <rPr>
        <b/>
        <sz val="11"/>
        <color theme="1"/>
        <rFont val="Calibri"/>
        <family val="2"/>
        <scheme val="minor"/>
      </rPr>
      <t xml:space="preserve">RA3: </t>
    </r>
    <r>
      <rPr>
        <sz val="11"/>
        <color theme="1"/>
        <rFont val="Calibri"/>
        <family val="2"/>
        <scheme val="minor"/>
      </rPr>
      <t>All earthworks completed within the littoral zone with placement of topsoil.
3.	All surface drainage features installed.
4.	Topsoil placed over all reshaped surfaces to a depth of 0.2 m and deep ripping to be undertaken along the contour of slopes.
5.	An assessment of placed growth media health and suitability completed by an AQP¹ to confirm soil is suitable for target revegetation outcomes.
6.	Soil testing requires the following requirements:
  a)	Soil pH &gt;4.5 to &lt;8;
  b)	EC &lt; 1.0 dS/m; and
  c)	Exchangeable Sodium Percentage (ESP%) &lt;6% (at 0-10cm depth).
7.	Where required, ameliorants such as gypsum are added to improve soil quality characteristics at the rates recommended by an AQP¹.</t>
    </r>
  </si>
  <si>
    <r>
      <rPr>
        <b/>
        <sz val="11"/>
        <color theme="1"/>
        <rFont val="Calibri"/>
        <family val="2"/>
        <scheme val="minor"/>
      </rPr>
      <t>1</t>
    </r>
    <r>
      <rPr>
        <sz val="11"/>
        <color theme="1"/>
        <rFont val="Calibri"/>
        <family val="2"/>
        <scheme val="minor"/>
      </rPr>
      <t xml:space="preserve"> Appropriately Qualified Person (AQP) means a person who has professional qualifications, training, skills or experience relevant to the nominated subject matter and can give authoritative assessment, advice and analysis on performance relating to the subject matter using the relevant protocols, standards, methods or literature.
</t>
    </r>
    <r>
      <rPr>
        <b/>
        <sz val="11"/>
        <color theme="1"/>
        <rFont val="Calibri"/>
        <family val="2"/>
        <scheme val="minor"/>
      </rPr>
      <t>2</t>
    </r>
    <r>
      <rPr>
        <sz val="11"/>
        <color theme="1"/>
        <rFont val="Calibri"/>
        <family val="2"/>
        <scheme val="minor"/>
      </rPr>
      <t xml:space="preserve"> Reference polygons for fractional vegetation cover are required to be of Land Class Suitability 3 or 4, or better. A minimum of two additional reference sites will be nominated by 2026, and upon assessment must represent a land suitability class of either 3 or 4, or better.
</t>
    </r>
    <r>
      <rPr>
        <b/>
        <sz val="11"/>
        <color theme="1"/>
        <rFont val="Calibri"/>
        <family val="2"/>
        <scheme val="minor"/>
      </rPr>
      <t>3</t>
    </r>
    <r>
      <rPr>
        <sz val="11"/>
        <color theme="1"/>
        <rFont val="Calibri"/>
        <family val="2"/>
        <scheme val="minor"/>
      </rPr>
      <t xml:space="preserve"> Spectral unmixing algorithm employed in seasonal fractional cover – Landsat, JRSRP algorithm, Australia coverage v1.0 (Beutel et al. 2019)
</t>
    </r>
    <r>
      <rPr>
        <b/>
        <sz val="11"/>
        <color theme="1"/>
        <rFont val="Calibri"/>
        <family val="2"/>
        <scheme val="minor"/>
      </rPr>
      <t>4</t>
    </r>
    <r>
      <rPr>
        <sz val="11"/>
        <color theme="1"/>
        <rFont val="Calibri"/>
        <family val="2"/>
        <scheme val="minor"/>
      </rPr>
      <t xml:space="preserve"> Fractional Cover: Satellite Assessment, AARC 2023, or equivalent, methodology to be used for rehabilitation monitoring
</t>
    </r>
    <r>
      <rPr>
        <b/>
        <sz val="11"/>
        <color theme="1"/>
        <rFont val="Calibri"/>
        <family val="2"/>
        <scheme val="minor"/>
      </rPr>
      <t>5</t>
    </r>
    <r>
      <rPr>
        <sz val="11"/>
        <color theme="1"/>
        <rFont val="Calibri"/>
        <family val="2"/>
        <scheme val="minor"/>
      </rPr>
      <t xml:space="preserve"> Weeds are defined by the Biosecurity Act 2014
</t>
    </r>
    <r>
      <rPr>
        <b/>
        <sz val="11"/>
        <color theme="1"/>
        <rFont val="Calibri"/>
        <family val="2"/>
        <scheme val="minor"/>
      </rPr>
      <t>6</t>
    </r>
    <r>
      <rPr>
        <sz val="11"/>
        <color theme="1"/>
        <rFont val="Calibri"/>
        <family val="2"/>
        <scheme val="minor"/>
      </rPr>
      <t xml:space="preserve"> https://nrm.nqdrytropics.com.au/land/3p-grasses/ 
</t>
    </r>
    <r>
      <rPr>
        <b/>
        <sz val="11"/>
        <color theme="1"/>
        <rFont val="Calibri"/>
        <family val="2"/>
        <scheme val="minor"/>
      </rPr>
      <t>7</t>
    </r>
    <r>
      <rPr>
        <sz val="11"/>
        <color theme="1"/>
        <rFont val="Calibri"/>
        <family val="2"/>
        <scheme val="minor"/>
      </rPr>
      <t xml:space="preserve"> https://fba.org.au/services/graziers/
</t>
    </r>
    <r>
      <rPr>
        <b/>
        <sz val="11"/>
        <color theme="1"/>
        <rFont val="Calibri"/>
        <family val="2"/>
        <scheme val="minor"/>
      </rPr>
      <t>8</t>
    </r>
    <r>
      <rPr>
        <sz val="11"/>
        <color theme="1"/>
        <rFont val="Calibri"/>
        <family val="2"/>
        <scheme val="minor"/>
      </rPr>
      <t xml:space="preserve"> https://environment.des.qld.gov.au/__data/assets/pdf_file/0031/89068/fitzroy_mackenzie_river_wqo_290911.pdf </t>
    </r>
  </si>
  <si>
    <t>1.	Seeding of all topsoiled surfaces completed in accordance with a selection of seed mix provided in Attachment 1.
2.	The seed mix sown should comprise a minimum of 25% (by weight) native pasture species and include a minimum of 3 x 3P native species from Attachment 1.
3.	Seeding undertaken prior to forecasted rainfall during the wet season.
4.	Details to be documented to indicate completion of the milestone:
  a)	GIS files of areas where seeding and/or planting has occurred;
  b)	date the seed mix was applied, or planting of tube stock was carried out;
  c)	if seeding, the seed mix and rate of seeding applied; and
  d)	if planting, the number of tube stock planted. 
5.	Where required, fertiliser, mulch and ameliorants, such as gypsum, are added to improve growth media quality characteristics at the rates recommended by an AQP¹.</t>
  </si>
  <si>
    <t>1.	Seeding of a 5m wide littoral zone at the interface of the low wall and the base of the residual void, completed in accordance with seed mix provided in Attachment 4.
2.	Seeding undertaken prior to forecasted rainfall during the wet season.
3.	Details to be documented to indicate completion of the milestone:
  a)	GIS files of areas where seeding and/or planting has occurred;
  b)	date the seed mix was applied, or planting of tube stock was carried out;
  c)	if seeding, the seed mix and rate of seeding applied; and
  d)	if planting, the number of tube stock planted. 
4.	Where required, fertiliser, mulch and ameliorants, such as gypsum, are added to improve growth media quality characteristics at the rates recommended by an AQP¹.</t>
  </si>
  <si>
    <t>1.	Seeding of all topsoiled surfaces completed in accordance with a selection of seed mix provided in Attachment 2.
  a)	Revegetation completed for tree/shrub seed mix at a minimum total rate of 3kg/ha and a minimum of 4 native species; and                                                                                                                                                                           
  b)	Revegetation completed for a ground cover seed mix at a minimum total rate of 16kg/ha and a minimum of 3 native species.
2.	Seeding undertaken prior to forecasted rainfall during the wet season.
3.	Details to be documented to indicate completion of the milestone:
  a)	GIS files of areas where seeding and/or planting has occurred;
  b)	date the seed mix was applied, or planting of tube stock was carried out;
  c)	if seeding, the seed mix and rate of seeding applied; and
  d)	if planting, the number of tube stock planted. 
4.	Where required, fertiliser, mulch and ameliorants, such as gypsum, are added to improve growth media quality characteristics at the rates recommended by an AQP¹.</t>
  </si>
  <si>
    <t>1.	Average vegetation ground cover is within 2 standard deviations of equivalent analogue sites.
2.	Species richness is within 2 standard deviations of equivalent analogue sites.
3.	Weed5 presence is a maximum of 10% of total vegetative groundcover confirmed by an AQP¹ in annual monitoring.
4.	No areas of "Moderate" or "Severe" erosion as defined in Attachment 5.</t>
  </si>
  <si>
    <t>1.	Persistence of ≥ 50% of seeded/planted semi-aquatic or inundation-tolerant species in littoral zone.
2.	Weed5 presence is a maximum of 10% of total vegetative groundcover confirmed by an AQP¹ in annual monitoring.
3.	No areas of "Moderate" or "Severe" erosion as defined in Attachment 5.</t>
  </si>
  <si>
    <t>1.	Transfer of ownership agreements in place for all infrastructure to be retained.
2.	All retained structures and landforms to be assessed and approved as safe and stable by an AQP¹.
3.	Final landform survey confirms no built structures remain other than those that form part of a landholder agreement.</t>
  </si>
  <si>
    <t>1.	Rehabilitation polygons have a median fractional vegetation cover greater than the first quartile of reference polygons² for at least 85% of all sample times, as determined using the satellite-derived fractional vegetation cover method.² ³ ⁴
2.	Minimum of 3 target species established (Attachment 1).
3.	Weed5 presence is a maximum of 10% of total vegetative groundcover confirmed by an AQP¹ in annual monitoring.
4.	No areas of "Moderate" or "Severe" erosion as defined in Attachment 5</t>
  </si>
  <si>
    <t>1.	Hydromulch placed over the upper high wall (18° slope) and exposed benches. Before application, an assessment of placed growth media health and suitability is completed by an AQP1 to confirm hydromulch is suitable for target revegetation outcomes.
2.	Where required, ameliorants such as gypsum are added to improve hydromulch quality characteristics at the rates recommended by an AQP¹.
3.	Seed mix incorporated into hydromulch and applied to upper high wall and exposed benches in accordance with a selection of seed mix provided in Attachment 3. 
  a)	Revegetation completed for tree/shrub seed mix at a minimum total rate of 4kg/ha and a minimum of 6 native species; and                                                                                                                                                                      
  b)	Revegetation completed for a ground cover seed mix at a minimum total rate of 12kg/ha and a minimum of 4 native species.
4.	Seeding undertaken prior to forecasted rainfall during the wet season.
5.	Details to be documented to indicate completion of the milestone:
  a)	GIS files of areas where seeding and/or planting has occurred;
  b)	date the seed mix was applied, or planting of tube stock was carried out;
  c)	if seeding, the seed mix and rate of seeding applied; and
  d)	if planting, the number of tube stock planted.</t>
  </si>
  <si>
    <t>1.	A BioCondition assessment is completed by an AQP1 using the methodology outlined in the latest version of the Queensland Herbarium’s ‘BioCondition Assessment Manual’.
2.	≥60% established and persistent native groundcover species from (Attachment 3, Table 27) on 18° slopes and intermediate benches.
3.	Evidence of flora recruitment from rehabilitation monitoring data.
4.	Weed⁵ presence is a maximum of 10% of total vegetative groundcover confirmed by an AQP¹ in annual monitoring.
5.	No areas of "Moderate" or "Severe" erosion as defined in Attachment 5.</t>
  </si>
  <si>
    <t>1.	Sediment and erosion control structures removed after disturbed areas stabilised.
2.	No evidence of erosion classified as ‘moderate’ or ‘severe’ as defined by Attachment 5.
3.	Drainage follows intended and appropriate drainage paths.
4.	Land suitability assessment by an AQP¹ certifies that land has achieved a post mine land suitability class of 3 or better.
5.	A species presence that is consistent with those used in the recommended rehabilitation seed mix in Attachment 1.
6.	Recommended species selected for revegetation which includes 3P grasses as recommended by Grazing Land Management information provided by NQ Dry Tropics⁶ or the Fitzroy Basin Association⁷ and are suitable to achieve the approved PMLU.
7.	Assessed as Geotechnically stable by an AQP¹ indicating landform stability for a gradient slope of 6 degrees vegetative groundcover ≥80%. 
8.	Weed⁵ presence is a maximum of 10% of total vegetative groundcover confirmed by an AQP¹ in annual monitoring.
9.	Maintenance requirements for rehabilitated land is no greater than that required for the land prior to its disturbance.</t>
  </si>
  <si>
    <t>1.	≥70% of native groundcover species listed in the rehabilitation seed mix (Attachment 2) are established and persistent.
2.	≥60% of native tree/shrub species listed in the rehabilitation seed mix (Attachment 2) are established and persistent.
3.	Weed⁵ presence is a maximum of 10% of total vegetative groundcover confirmed by an AQP¹ in annual monitoring.
4.	No areas of "Moderate" or "Severe" erosion as defined in Attachment 5.
5.	Geotechnical assessment by an AQP¹ confirms that long-term geotechnical stability has been achieved for each relevant landform.</t>
  </si>
  <si>
    <t>1.	A BioCondition assessment is completed by an AQP¹ using the methodology outlined in the latest version of the Queensland Herbarium’s ‘BioCondition Assessment Manual’.
2.	≥80% established and persistent native groundcover species from (Attachment 3) on 18° slopes and intermediate benches.
3.	Evidence of flora recruitment from rehabilitation monitoring data.
4.	Fauna survey report provides evidence of &gt;5 native species inhabiting or utilising high wall ecosystems annually including macroinvertebrates, aquatic vertebrates, avian species, bats, and other mammals.
5.	Weed⁵ presence is a maximum of 10% of total vegetative groundcover confirmed by an AQP¹ in annual monitoring. Weed5 management recommendations to be provided in annual reports.
6.	No areas of "Moderate" or "Severe" erosion as defined in Attachment 5.
7.	Perimeter safety bunds and fencing adjacent to final high wall crests are designed and constructed to exclude cattle use and prevent erosion.
8.	Safety bunds adjacent to final high wall crest are designed and constructed in compliance with industry best practice and safety bunds for high walls are certified as long-term stable.
9.	Geotechnical assessment by an AQP¹ confirms that long-term geotechnical stability has been achieved for each relevant landform.
10.	Report prepared by an AQP¹ confirms the native ecosystem PMLU has been achieved with consistency to surrounding landscape.</t>
  </si>
  <si>
    <t>1.	Void lake to be in line with following parameters:
  a)	predictive modelling undertaken by an AQP¹ confirms that the voids will remain as a groundwater sink and that there is no risk of contaminant release to surface or groundwaters post-mining; and
  b)	water in void lakes will have a TDS of less than 5,000mg/L over the first 100 years.
2.	Groundwater quality monitored quarterly at monitoring bores listed in the P-EA-100114292, Table E1, complying with quality characteristics limits listed in the P-EA-100114292, Table E2 for a minimum of 5 consecutive years.
3.	Fauna survey report provides evidence of native species inhabiting or utilising pit lake ecosystems including macroinvertebrates, aquatic vertebrates, avian species, bats, and other mammals.
4.	AQP¹ certifies that final void lake landform, including low and high walls, are geotechnically stable and achieved FoS ≥1.5.</t>
  </si>
  <si>
    <t>1.	Transfer of ownership agreements in place for all dams to be retained.
2.	AQP¹ certifies that all contaminated sediment has been removed from all dams that are not backfilled.
3.	Dams to remain for landholder use are safe for stock access.
4.	All retained water storages achieve geotechnical and erosional safety and stability as assessed and approved by an AQP¹.
5.	No areas of "Moderate" or "Severe" erosion as defined in Attachment 5.
6.	Retained water storage water quality for quality characteristics to be below the trigger values for livestock drinking water defined in Environmental Protection (Water) Policy 2009 Mackenzie River Sub-basin Environmental Values and Water Quality Objectives Basin No. 130 (part), including all waters of the Mackenzie River Sub-basin, September 2011⁸, or the most recent version.
7.	Final landform survey confirms no built structures remain other than those that form part of a landholder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</si>
</sst>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mm/yy;@"/>
    <numFmt numFmtId="165" formatCode="0.0"/>
    <numFmt numFmtId="166" formatCode="[$-C09]dd\-mmm\-yy;@"/>
  </numFmts>
  <fonts count="9"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1"/>
      <name val="Calibri"/>
      <family val="2"/>
      <scheme val="minor"/>
    </font>
    <font>
      <sz val="8"/>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2CC"/>
        <bgColor indexed="64"/>
      </patternFill>
    </fill>
  </fills>
  <borders count="47">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auto="1"/>
      </top>
      <bottom style="medium">
        <color auto="1"/>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s>
  <cellStyleXfs count="1">
    <xf numFmtId="0" fontId="0" fillId="0" borderId="0"/>
  </cellStyleXfs>
  <cellXfs count="153">
    <xf numFmtId="0" fontId="0" fillId="0" borderId="0" xfId="0"/>
    <xf numFmtId="0" fontId="1" fillId="0" borderId="0" xfId="0" applyFont="1"/>
    <xf numFmtId="0" fontId="1" fillId="4" borderId="7" xfId="0" applyFont="1" applyFill="1" applyBorder="1"/>
    <xf numFmtId="0" fontId="1" fillId="4" borderId="8" xfId="0" applyFont="1" applyFill="1" applyBorder="1"/>
    <xf numFmtId="0" fontId="1" fillId="4" borderId="9" xfId="0" applyFont="1" applyFill="1" applyBorder="1"/>
    <xf numFmtId="0" fontId="0" fillId="7" borderId="1" xfId="0" applyFill="1" applyBorder="1" applyAlignment="1">
      <alignment horizontal="center" vertical="center"/>
    </xf>
    <xf numFmtId="0" fontId="0" fillId="8" borderId="1" xfId="0"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0" fillId="8" borderId="8" xfId="0" applyFill="1" applyBorder="1" applyAlignment="1">
      <alignment horizontal="center" vertical="center"/>
    </xf>
    <xf numFmtId="0" fontId="4" fillId="0" borderId="0" xfId="0" applyFont="1" applyAlignment="1">
      <alignment wrapText="1"/>
    </xf>
    <xf numFmtId="0" fontId="0" fillId="2" borderId="1" xfId="0" applyFill="1" applyBorder="1" applyAlignment="1">
      <alignment horizontal="left" vertical="center" wrapText="1"/>
    </xf>
    <xf numFmtId="164" fontId="0" fillId="7" borderId="15" xfId="0" applyNumberFormat="1" applyFill="1" applyBorder="1" applyAlignment="1">
      <alignment horizontal="center" vertical="center"/>
    </xf>
    <xf numFmtId="165" fontId="0" fillId="7" borderId="15" xfId="0" applyNumberFormat="1" applyFill="1" applyBorder="1" applyAlignment="1">
      <alignment horizontal="center" vertical="center"/>
    </xf>
    <xf numFmtId="165" fontId="0" fillId="8" borderId="15" xfId="0" applyNumberFormat="1" applyFill="1" applyBorder="1" applyAlignment="1">
      <alignment horizontal="center" vertical="center"/>
    </xf>
    <xf numFmtId="0" fontId="1" fillId="3" borderId="19" xfId="0" applyFont="1" applyFill="1" applyBorder="1" applyAlignment="1">
      <alignment wrapText="1"/>
    </xf>
    <xf numFmtId="164" fontId="0" fillId="7" borderId="20" xfId="0" applyNumberFormat="1" applyFill="1" applyBorder="1" applyAlignment="1">
      <alignment horizontal="center" vertical="center"/>
    </xf>
    <xf numFmtId="165" fontId="0" fillId="7" borderId="20" xfId="0" applyNumberFormat="1" applyFill="1" applyBorder="1" applyAlignment="1">
      <alignment horizontal="center" vertical="center"/>
    </xf>
    <xf numFmtId="0" fontId="1" fillId="5" borderId="19" xfId="0" applyFont="1" applyFill="1" applyBorder="1" applyAlignment="1">
      <alignment wrapText="1"/>
    </xf>
    <xf numFmtId="0" fontId="1" fillId="5" borderId="19" xfId="0" applyFont="1" applyFill="1" applyBorder="1"/>
    <xf numFmtId="0" fontId="1" fillId="5" borderId="21" xfId="0" applyFont="1" applyFill="1" applyBorder="1"/>
    <xf numFmtId="165" fontId="0" fillId="8" borderId="22" xfId="0" applyNumberFormat="1" applyFill="1" applyBorder="1" applyAlignment="1">
      <alignment horizontal="center" vertical="center"/>
    </xf>
    <xf numFmtId="0" fontId="0" fillId="8" borderId="22" xfId="0" applyFill="1" applyBorder="1" applyAlignment="1">
      <alignment horizontal="center" vertical="center"/>
    </xf>
    <xf numFmtId="0" fontId="6" fillId="0" borderId="0" xfId="0" applyFont="1"/>
    <xf numFmtId="166" fontId="0" fillId="0" borderId="0" xfId="0" applyNumberFormat="1"/>
    <xf numFmtId="14" fontId="0" fillId="7" borderId="15" xfId="0" applyNumberFormat="1" applyFill="1" applyBorder="1" applyAlignment="1">
      <alignment horizontal="center" vertical="center"/>
    </xf>
    <xf numFmtId="14" fontId="0" fillId="7" borderId="20" xfId="0" applyNumberFormat="1" applyFill="1" applyBorder="1" applyAlignment="1">
      <alignment horizontal="center" vertical="center"/>
    </xf>
    <xf numFmtId="165" fontId="0" fillId="8" borderId="28" xfId="0" applyNumberFormat="1" applyFill="1" applyBorder="1" applyAlignment="1">
      <alignment horizontal="center" vertical="center"/>
    </xf>
    <xf numFmtId="0" fontId="0" fillId="8" borderId="15" xfId="0" applyFill="1" applyBorder="1" applyAlignment="1">
      <alignment horizontal="center" vertical="center"/>
    </xf>
    <xf numFmtId="0" fontId="0" fillId="8" borderId="23" xfId="0" applyFill="1" applyBorder="1" applyAlignment="1">
      <alignment horizontal="center" vertical="center"/>
    </xf>
    <xf numFmtId="165" fontId="0" fillId="8" borderId="25" xfId="0" applyNumberFormat="1" applyFill="1" applyBorder="1" applyAlignment="1">
      <alignment horizontal="center" vertical="center"/>
    </xf>
    <xf numFmtId="14" fontId="0" fillId="7" borderId="25" xfId="0" applyNumberFormat="1" applyFill="1" applyBorder="1" applyAlignment="1">
      <alignment horizontal="center" vertical="center"/>
    </xf>
    <xf numFmtId="14" fontId="0" fillId="7" borderId="26" xfId="0" applyNumberFormat="1" applyFill="1" applyBorder="1" applyAlignment="1">
      <alignment horizontal="center" vertical="center"/>
    </xf>
    <xf numFmtId="14" fontId="0" fillId="7" borderId="1" xfId="0" applyNumberFormat="1" applyFill="1" applyBorder="1" applyAlignment="1">
      <alignment horizontal="center" vertical="center"/>
    </xf>
    <xf numFmtId="166" fontId="0" fillId="9" borderId="15" xfId="0" applyNumberFormat="1" applyFill="1" applyBorder="1" applyAlignment="1">
      <alignment horizontal="center" vertical="center"/>
    </xf>
    <xf numFmtId="165" fontId="0" fillId="0" borderId="0" xfId="0" applyNumberFormat="1" applyAlignment="1">
      <alignment horizontal="center" vertical="center"/>
    </xf>
    <xf numFmtId="0" fontId="0" fillId="0" borderId="0" xfId="0" applyAlignment="1">
      <alignment horizontal="center" vertical="center"/>
    </xf>
    <xf numFmtId="0" fontId="1" fillId="5" borderId="1" xfId="0" applyFont="1" applyFill="1" applyBorder="1" applyAlignment="1">
      <alignment horizontal="center" vertical="center" wrapText="1"/>
    </xf>
    <xf numFmtId="166" fontId="0" fillId="9" borderId="20" xfId="0" applyNumberFormat="1" applyFill="1" applyBorder="1" applyAlignment="1">
      <alignment horizontal="center" vertical="center"/>
    </xf>
    <xf numFmtId="0" fontId="1" fillId="3" borderId="19"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9" xfId="0" applyFont="1" applyFill="1" applyBorder="1" applyAlignment="1">
      <alignment vertical="center" wrapText="1"/>
    </xf>
    <xf numFmtId="0" fontId="1" fillId="3" borderId="24" xfId="0" applyFont="1" applyFill="1" applyBorder="1" applyAlignment="1">
      <alignment vertical="center" wrapText="1"/>
    </xf>
    <xf numFmtId="0" fontId="1" fillId="5" borderId="33" xfId="0" applyFont="1" applyFill="1" applyBorder="1" applyAlignment="1">
      <alignment vertical="center" wrapText="1"/>
    </xf>
    <xf numFmtId="0" fontId="1" fillId="5" borderId="27" xfId="0" applyFont="1" applyFill="1" applyBorder="1" applyAlignment="1">
      <alignment vertical="center"/>
    </xf>
    <xf numFmtId="0" fontId="1" fillId="5" borderId="30" xfId="0" applyFont="1" applyFill="1" applyBorder="1" applyAlignment="1">
      <alignment vertical="center"/>
    </xf>
    <xf numFmtId="0" fontId="1" fillId="5" borderId="19" xfId="0" applyFont="1" applyFill="1" applyBorder="1" applyAlignment="1">
      <alignment vertical="center" wrapText="1"/>
    </xf>
    <xf numFmtId="0" fontId="1" fillId="5" borderId="19" xfId="0" applyFont="1" applyFill="1" applyBorder="1" applyAlignment="1">
      <alignment vertical="center"/>
    </xf>
    <xf numFmtId="0" fontId="1" fillId="5" borderId="21" xfId="0" applyFont="1" applyFill="1" applyBorder="1" applyAlignment="1">
      <alignment vertical="center"/>
    </xf>
    <xf numFmtId="0" fontId="1" fillId="5" borderId="24" xfId="0" applyFont="1" applyFill="1" applyBorder="1" applyAlignment="1">
      <alignment vertical="center"/>
    </xf>
    <xf numFmtId="14" fontId="0" fillId="7" borderId="28" xfId="0" applyNumberFormat="1" applyFill="1" applyBorder="1" applyAlignment="1">
      <alignment horizontal="center" vertical="center"/>
    </xf>
    <xf numFmtId="14" fontId="0" fillId="7" borderId="35" xfId="0" applyNumberFormat="1" applyFill="1" applyBorder="1" applyAlignment="1">
      <alignment horizontal="center" vertical="center"/>
    </xf>
    <xf numFmtId="14" fontId="0" fillId="7" borderId="36" xfId="0" applyNumberFormat="1" applyFill="1" applyBorder="1" applyAlignment="1">
      <alignment horizontal="center" vertical="center"/>
    </xf>
    <xf numFmtId="14" fontId="0" fillId="7" borderId="17" xfId="0" applyNumberFormat="1" applyFill="1" applyBorder="1" applyAlignment="1">
      <alignment horizontal="center" vertical="center"/>
    </xf>
    <xf numFmtId="14" fontId="0" fillId="7" borderId="34" xfId="0" applyNumberFormat="1" applyFill="1" applyBorder="1" applyAlignment="1">
      <alignment horizontal="center" vertical="center"/>
    </xf>
    <xf numFmtId="14" fontId="0" fillId="7" borderId="22" xfId="0" applyNumberFormat="1" applyFill="1" applyBorder="1" applyAlignment="1">
      <alignment horizontal="center" vertical="center"/>
    </xf>
    <xf numFmtId="14" fontId="0" fillId="7" borderId="23" xfId="0" applyNumberFormat="1" applyFill="1" applyBorder="1" applyAlignment="1">
      <alignment horizontal="center" vertical="center"/>
    </xf>
    <xf numFmtId="165" fontId="0" fillId="7" borderId="23" xfId="0" applyNumberFormat="1" applyFill="1" applyBorder="1" applyAlignment="1">
      <alignment horizontal="center" vertical="center"/>
    </xf>
    <xf numFmtId="165" fontId="0" fillId="8" borderId="38" xfId="0" applyNumberFormat="1" applyFill="1" applyBorder="1" applyAlignment="1">
      <alignment horizontal="center" vertical="center"/>
    </xf>
    <xf numFmtId="0" fontId="1" fillId="5" borderId="16" xfId="0" applyFont="1" applyFill="1" applyBorder="1" applyAlignment="1">
      <alignment vertical="center"/>
    </xf>
    <xf numFmtId="0" fontId="1" fillId="5" borderId="31" xfId="0" applyFont="1" applyFill="1" applyBorder="1" applyAlignment="1">
      <alignment vertical="center"/>
    </xf>
    <xf numFmtId="164" fontId="0" fillId="7" borderId="23" xfId="0" applyNumberFormat="1" applyFill="1" applyBorder="1" applyAlignment="1">
      <alignment horizontal="center" vertical="center"/>
    </xf>
    <xf numFmtId="166" fontId="0" fillId="9" borderId="23" xfId="0" applyNumberFormat="1" applyFill="1" applyBorder="1" applyAlignment="1">
      <alignment horizontal="center" vertical="center"/>
    </xf>
    <xf numFmtId="165" fontId="0" fillId="8" borderId="32" xfId="0" applyNumberFormat="1" applyFill="1" applyBorder="1" applyAlignment="1">
      <alignment horizontal="center" vertical="center"/>
    </xf>
    <xf numFmtId="0" fontId="0" fillId="8" borderId="38" xfId="0" applyFill="1" applyBorder="1" applyAlignment="1">
      <alignment horizontal="center" vertical="center"/>
    </xf>
    <xf numFmtId="0" fontId="0" fillId="8" borderId="28" xfId="0" applyFill="1" applyBorder="1" applyAlignment="1">
      <alignment horizontal="center" vertical="center"/>
    </xf>
    <xf numFmtId="0" fontId="1" fillId="3" borderId="23" xfId="0" applyFont="1" applyFill="1" applyBorder="1" applyAlignment="1">
      <alignment horizontal="center" vertical="center"/>
    </xf>
    <xf numFmtId="0" fontId="1" fillId="3" borderId="37" xfId="0" applyFont="1" applyFill="1" applyBorder="1" applyAlignment="1">
      <alignment horizontal="center" vertical="center"/>
    </xf>
    <xf numFmtId="0" fontId="1" fillId="3" borderId="30" xfId="0" applyFont="1" applyFill="1" applyBorder="1" applyAlignment="1">
      <alignment horizontal="center" vertical="center"/>
    </xf>
    <xf numFmtId="0" fontId="1" fillId="5" borderId="19" xfId="0" applyFont="1" applyFill="1" applyBorder="1" applyAlignment="1">
      <alignment horizontal="center" vertical="center"/>
    </xf>
    <xf numFmtId="0" fontId="1" fillId="5" borderId="15" xfId="0" applyFont="1" applyFill="1" applyBorder="1" applyAlignment="1">
      <alignment horizontal="center" vertical="center"/>
    </xf>
    <xf numFmtId="0" fontId="0" fillId="2" borderId="15" xfId="0" applyFill="1" applyBorder="1" applyAlignment="1">
      <alignment horizontal="center" vertical="center"/>
    </xf>
    <xf numFmtId="0" fontId="2" fillId="4" borderId="12" xfId="0" applyFont="1" applyFill="1" applyBorder="1" applyAlignment="1">
      <alignment horizontal="center" vertical="center"/>
    </xf>
    <xf numFmtId="0" fontId="2" fillId="4" borderId="0" xfId="0" applyFont="1" applyFill="1" applyAlignment="1">
      <alignment horizontal="center" vertical="center"/>
    </xf>
    <xf numFmtId="0" fontId="1" fillId="2" borderId="15" xfId="0" applyFont="1" applyFill="1" applyBorder="1" applyAlignment="1">
      <alignment horizontal="center" vertical="center"/>
    </xf>
    <xf numFmtId="14" fontId="0" fillId="2" borderId="15" xfId="0" applyNumberFormat="1" applyFill="1" applyBorder="1" applyAlignment="1">
      <alignment horizontal="center" vertical="center"/>
    </xf>
    <xf numFmtId="0" fontId="1" fillId="5" borderId="19"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5" borderId="4" xfId="0" applyFon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 fillId="5" borderId="2" xfId="0" applyFont="1" applyFill="1" applyBorder="1" applyAlignment="1">
      <alignment horizontal="center" vertical="center" wrapText="1"/>
    </xf>
    <xf numFmtId="0" fontId="1" fillId="5" borderId="4" xfId="0" applyFont="1" applyFill="1" applyBorder="1" applyAlignment="1">
      <alignment horizontal="center" vertical="center" wrapText="1"/>
    </xf>
    <xf numFmtId="14" fontId="0" fillId="2" borderId="2" xfId="0" applyNumberFormat="1" applyFill="1" applyBorder="1" applyAlignment="1">
      <alignment horizontal="center" vertical="center"/>
    </xf>
    <xf numFmtId="14" fontId="0" fillId="2" borderId="3" xfId="0" applyNumberFormat="1" applyFill="1" applyBorder="1" applyAlignment="1">
      <alignment horizontal="center" vertical="center"/>
    </xf>
    <xf numFmtId="14" fontId="0" fillId="2" borderId="4" xfId="0" applyNumberForma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45" xfId="0" applyFont="1" applyFill="1" applyBorder="1" applyAlignment="1">
      <alignment horizontal="center" vertical="center"/>
    </xf>
    <xf numFmtId="0" fontId="2" fillId="4" borderId="18" xfId="0" applyFont="1" applyFill="1" applyBorder="1" applyAlignment="1">
      <alignment horizontal="center" vertical="center"/>
    </xf>
    <xf numFmtId="0" fontId="0" fillId="2" borderId="23" xfId="0" applyFill="1" applyBorder="1" applyAlignment="1">
      <alignment horizontal="center" vertical="center"/>
    </xf>
    <xf numFmtId="0" fontId="0" fillId="2" borderId="20" xfId="0" applyFill="1" applyBorder="1" applyAlignment="1">
      <alignment horizontal="center" vertical="center"/>
    </xf>
    <xf numFmtId="0" fontId="1" fillId="2" borderId="23" xfId="0" applyFont="1" applyFill="1" applyBorder="1" applyAlignment="1">
      <alignment horizontal="center" vertical="center"/>
    </xf>
    <xf numFmtId="0" fontId="1" fillId="2" borderId="20"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20" xfId="0" applyFont="1" applyFill="1" applyBorder="1" applyAlignment="1">
      <alignment horizontal="center" vertical="center"/>
    </xf>
    <xf numFmtId="0" fontId="2" fillId="4" borderId="39" xfId="0" applyFont="1" applyFill="1" applyBorder="1" applyAlignment="1">
      <alignment horizontal="center"/>
    </xf>
    <xf numFmtId="0" fontId="2" fillId="4" borderId="40" xfId="0" applyFont="1" applyFill="1" applyBorder="1" applyAlignment="1">
      <alignment horizontal="center"/>
    </xf>
    <xf numFmtId="0" fontId="2" fillId="4" borderId="41" xfId="0" applyFont="1" applyFill="1" applyBorder="1" applyAlignment="1">
      <alignment horizontal="center"/>
    </xf>
    <xf numFmtId="0" fontId="0" fillId="2" borderId="23" xfId="0" applyFill="1" applyBorder="1" applyAlignment="1">
      <alignment horizontal="center"/>
    </xf>
    <xf numFmtId="0" fontId="0" fillId="2" borderId="37" xfId="0" applyFill="1" applyBorder="1" applyAlignment="1">
      <alignment horizontal="center"/>
    </xf>
    <xf numFmtId="0" fontId="0" fillId="2" borderId="44" xfId="0" applyFill="1" applyBorder="1" applyAlignment="1">
      <alignment horizontal="center"/>
    </xf>
    <xf numFmtId="0" fontId="1" fillId="2" borderId="23" xfId="0" applyFont="1" applyFill="1" applyBorder="1" applyAlignment="1">
      <alignment horizontal="center"/>
    </xf>
    <xf numFmtId="0" fontId="1" fillId="2" borderId="37" xfId="0" applyFont="1" applyFill="1" applyBorder="1" applyAlignment="1">
      <alignment horizontal="center"/>
    </xf>
    <xf numFmtId="0" fontId="1" fillId="2" borderId="44" xfId="0" applyFont="1" applyFill="1" applyBorder="1" applyAlignment="1">
      <alignment horizontal="center"/>
    </xf>
    <xf numFmtId="0" fontId="1" fillId="3" borderId="45" xfId="0" applyFont="1" applyFill="1" applyBorder="1" applyAlignment="1">
      <alignment horizontal="center" vertical="center"/>
    </xf>
    <xf numFmtId="0" fontId="1" fillId="3" borderId="40" xfId="0" applyFont="1" applyFill="1" applyBorder="1" applyAlignment="1">
      <alignment horizontal="center" vertical="center"/>
    </xf>
    <xf numFmtId="0" fontId="1" fillId="3" borderId="41" xfId="0" applyFont="1" applyFill="1" applyBorder="1" applyAlignment="1">
      <alignment horizontal="center" vertical="center"/>
    </xf>
    <xf numFmtId="14" fontId="0" fillId="2" borderId="23" xfId="0" applyNumberFormat="1" applyFill="1" applyBorder="1" applyAlignment="1">
      <alignment horizontal="center"/>
    </xf>
    <xf numFmtId="14" fontId="0" fillId="2" borderId="37" xfId="0" applyNumberFormat="1" applyFill="1" applyBorder="1" applyAlignment="1">
      <alignment horizontal="center"/>
    </xf>
    <xf numFmtId="14" fontId="0" fillId="2" borderId="44" xfId="0" applyNumberFormat="1" applyFill="1" applyBorder="1" applyAlignment="1">
      <alignment horizontal="center"/>
    </xf>
    <xf numFmtId="0" fontId="0" fillId="2" borderId="32" xfId="0" applyFill="1" applyBorder="1" applyAlignment="1">
      <alignment horizontal="center"/>
    </xf>
    <xf numFmtId="0" fontId="0" fillId="2" borderId="42" xfId="0" applyFill="1" applyBorder="1" applyAlignment="1">
      <alignment horizontal="center"/>
    </xf>
    <xf numFmtId="0" fontId="0" fillId="2" borderId="43" xfId="0" applyFill="1" applyBorder="1" applyAlignment="1">
      <alignment horizontal="center"/>
    </xf>
    <xf numFmtId="0" fontId="8" fillId="2" borderId="15"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20" xfId="0" applyFont="1" applyFill="1" applyBorder="1" applyAlignment="1">
      <alignment horizontal="center" vertical="center"/>
    </xf>
    <xf numFmtId="0" fontId="0" fillId="2" borderId="15" xfId="0" applyFill="1" applyBorder="1" applyAlignment="1">
      <alignment horizontal="center"/>
    </xf>
    <xf numFmtId="0" fontId="2" fillId="4" borderId="16" xfId="0" applyFont="1" applyFill="1" applyBorder="1" applyAlignment="1">
      <alignment horizontal="center"/>
    </xf>
    <xf numFmtId="0" fontId="2" fillId="4" borderId="17" xfId="0" applyFont="1" applyFill="1" applyBorder="1" applyAlignment="1">
      <alignment horizontal="center"/>
    </xf>
    <xf numFmtId="0" fontId="1" fillId="2" borderId="15" xfId="0" applyFont="1" applyFill="1" applyBorder="1" applyAlignment="1">
      <alignment horizontal="center"/>
    </xf>
    <xf numFmtId="14" fontId="0" fillId="2" borderId="15" xfId="0" applyNumberFormat="1" applyFill="1" applyBorder="1" applyAlignment="1">
      <alignment horizontal="center"/>
    </xf>
    <xf numFmtId="0" fontId="1" fillId="3" borderId="29" xfId="0" applyFont="1" applyFill="1" applyBorder="1" applyAlignment="1">
      <alignment horizontal="center" vertical="center"/>
    </xf>
    <xf numFmtId="0" fontId="1" fillId="3" borderId="46" xfId="0" applyFont="1" applyFill="1" applyBorder="1" applyAlignment="1">
      <alignment horizontal="center" vertical="center"/>
    </xf>
    <xf numFmtId="0" fontId="0" fillId="2" borderId="20" xfId="0" applyFill="1" applyBorder="1" applyAlignment="1">
      <alignment horizontal="center"/>
    </xf>
    <xf numFmtId="0" fontId="2" fillId="4" borderId="18" xfId="0" applyFont="1" applyFill="1" applyBorder="1" applyAlignment="1">
      <alignment horizontal="center"/>
    </xf>
    <xf numFmtId="0" fontId="1" fillId="2" borderId="20" xfId="0" applyFont="1" applyFill="1" applyBorder="1" applyAlignment="1">
      <alignment horizont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top" wrapText="1"/>
    </xf>
  </cellXfs>
  <cellStyles count="1">
    <cellStyle name="Normal" xfId="0" builtinId="0"/>
  </cellStyles>
  <dxfs count="127">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border diagonalUp="0" diagonalDown="0" outline="0">
        <left/>
        <right style="medium">
          <color auto="1"/>
        </right>
        <top style="medium">
          <color auto="1"/>
        </top>
        <bottom style="medium">
          <color auto="1"/>
        </bottom>
      </border>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4" formatCode="d/mm/yy;@"/>
      <border diagonalUp="0" diagonalDown="0" outline="0">
        <left style="medium">
          <color auto="1"/>
        </left>
        <right style="medium">
          <color auto="1"/>
        </right>
        <top/>
        <bottom style="medium">
          <color auto="1"/>
        </bottom>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center"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numFmt numFmtId="164" formatCode="d/mm/yy;@"/>
      <alignment horizontal="center" vertical="center" textRotation="0" indent="0" justifyLastLine="0" shrinkToFit="0" readingOrder="0"/>
    </dxf>
    <dxf>
      <border outline="0">
        <bottom style="medium">
          <color auto="1"/>
        </bottom>
      </border>
    </dxf>
    <dxf>
      <numFmt numFmtId="164" formatCode="d/mm/yy;@"/>
      <alignment horizontal="center" vertical="center" textRotation="0" indent="0" justifyLastLine="0" shrinkToFit="0" readingOrder="0"/>
      <border diagonalUp="0" diagonalDown="0" outline="0">
        <left style="medium">
          <color auto="1"/>
        </left>
        <right style="medium">
          <color auto="1"/>
        </right>
        <top/>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numFmt numFmtId="164" formatCode="d/mm/yy;@"/>
      <alignment vertical="center" textRotation="0" indent="0" justifyLastLine="0" shrinkToFit="0" readingOrder="0"/>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thin">
          <color indexed="64"/>
        </left>
        <right style="thin">
          <color indexed="64"/>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26"/>
      <tableStyleElement type="firstColumn" dxfId="125"/>
    </tableStyle>
    <tableStyle name="Table Style 2" pivot="0" count="2" xr9:uid="{00000000-0011-0000-FFFF-FFFF01000000}">
      <tableStyleElement type="wholeTable" dxfId="124"/>
      <tableStyleElement type="firstColumn" dxfId="123"/>
    </tableStyle>
    <tableStyle name="Table Style 3" pivot="0" count="4" xr9:uid="{00000000-0011-0000-FFFF-FFFF02000000}">
      <tableStyleElement type="wholeTable" dxfId="122"/>
      <tableStyleElement type="headerRow" dxfId="121"/>
      <tableStyleElement type="firstColumn" dxfId="120"/>
      <tableStyleElement type="secondColumnStripe" dxfId="119"/>
    </tableStyle>
  </tableStyles>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B8:L10" headerRowCount="0" totalsRowShown="0" headerRowDxfId="118" dataDxfId="116" headerRowBorderDxfId="117" tableBorderDxfId="115" totalsRowBorderDxfId="114">
  <tableColumns count="11">
    <tableColumn id="1" xr3:uid="{00000000-0010-0000-0000-000001000000}" name="Column1" headerRowDxfId="113" dataDxfId="112"/>
    <tableColumn id="2" xr3:uid="{00000000-0010-0000-0000-000002000000}" name="Column2" headerRowDxfId="111" dataDxfId="110"/>
    <tableColumn id="3" xr3:uid="{00000000-0010-0000-0000-000003000000}" name="Column3" headerRowDxfId="109" dataDxfId="108"/>
    <tableColumn id="4" xr3:uid="{00000000-0010-0000-0000-000004000000}" name="Column4" headerRowDxfId="107" dataDxfId="106"/>
    <tableColumn id="5" xr3:uid="{00000000-0010-0000-0000-000005000000}" name="Column5" headerRowDxfId="105" dataDxfId="104"/>
    <tableColumn id="6" xr3:uid="{00000000-0010-0000-0000-000006000000}" name="Column6" headerRowDxfId="103" dataDxfId="102"/>
    <tableColumn id="7" xr3:uid="{00000000-0010-0000-0000-000007000000}" name="Column7" headerRowDxfId="101" dataDxfId="100"/>
    <tableColumn id="8" xr3:uid="{00000000-0010-0000-0000-000008000000}" name="Column8" headerRowDxfId="99" dataDxfId="98"/>
    <tableColumn id="9" xr3:uid="{00000000-0010-0000-0000-000009000000}" name="Column9" headerRowDxfId="97" dataDxfId="96"/>
    <tableColumn id="10" xr3:uid="{00000000-0010-0000-0000-00000A000000}" name="Column10" headerRowDxfId="95" dataDxfId="94"/>
    <tableColumn id="11" xr3:uid="{EE65E3E1-875D-4C50-A201-DF141F71424E}" name="Column11" headerRowDxfId="93" dataDxfId="92"/>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B12:L17" headerRowCount="0" totalsRowShown="0" headerRowDxfId="91" dataDxfId="89" headerRowBorderDxfId="90" tableBorderDxfId="88" totalsRowBorderDxfId="87">
  <tableColumns count="11">
    <tableColumn id="1" xr3:uid="{00000000-0010-0000-0100-000001000000}" name="Column1" headerRowDxfId="86" dataDxfId="85"/>
    <tableColumn id="2" xr3:uid="{00000000-0010-0000-0100-000002000000}" name="Column2" headerRowDxfId="84" dataDxfId="83"/>
    <tableColumn id="3" xr3:uid="{00000000-0010-0000-0100-000003000000}" name="Column3" headerRowDxfId="82" dataDxfId="81">
      <calculatedColumnFormula>17.1+22.6</calculatedColumnFormula>
    </tableColumn>
    <tableColumn id="4" xr3:uid="{00000000-0010-0000-0100-000004000000}" name="Column4" headerRowDxfId="80" dataDxfId="79">
      <calculatedColumnFormula>22.6+17.1</calculatedColumnFormula>
    </tableColumn>
    <tableColumn id="5" xr3:uid="{00000000-0010-0000-0100-000005000000}" name="Column5" headerRowDxfId="78" dataDxfId="77"/>
    <tableColumn id="6" xr3:uid="{00000000-0010-0000-0100-000006000000}" name="Column6" headerRowDxfId="76" dataDxfId="75"/>
    <tableColumn id="7" xr3:uid="{00000000-0010-0000-0100-000007000000}" name="Column7" headerRowDxfId="74" dataDxfId="73"/>
    <tableColumn id="8" xr3:uid="{00000000-0010-0000-0100-000008000000}" name="Column8" headerRowDxfId="72" dataDxfId="71"/>
    <tableColumn id="9" xr3:uid="{00000000-0010-0000-0100-000009000000}" name="Column9" headerRowDxfId="70" dataDxfId="69"/>
    <tableColumn id="11" xr3:uid="{452EFECD-FC74-4F3B-B023-5AB3AB44C74A}" name="Column11" headerRowDxfId="68" dataDxfId="67"/>
    <tableColumn id="10" xr3:uid="{00000000-0010-0000-0100-00000A000000}" name="Column10" headerRowDxfId="66" dataDxfId="65"/>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8895FE3-EB9D-461D-ADD4-3DE90A234191}" name="Table221417" displayName="Table221417" ref="B8:H10" headerRowCount="0" totalsRowShown="0" headerRowDxfId="64" dataDxfId="62" headerRowBorderDxfId="63" tableBorderDxfId="61" totalsRowBorderDxfId="60">
  <tableColumns count="7">
    <tableColumn id="1" xr3:uid="{0A8100E2-0C0D-463D-9D20-7FED65CB6489}" name="Column1" headerRowDxfId="59" dataDxfId="58"/>
    <tableColumn id="2" xr3:uid="{88062BA6-837E-4AEA-94D2-98AFCCD9B959}" name="Column2" headerRowDxfId="57" dataDxfId="56"/>
    <tableColumn id="3" xr3:uid="{810FB533-2B53-432C-BB2C-17DB85E41AEC}" name="Column3" headerRowDxfId="55" dataDxfId="54"/>
    <tableColumn id="4" xr3:uid="{368691DE-6E24-4C8B-B1D7-FCF7A73643D7}" name="Column4" headerRowDxfId="53" dataDxfId="52"/>
    <tableColumn id="5" xr3:uid="{2EC745B4-5C4B-4A0F-AAC4-8B2532D27561}" name="Column5" headerRowDxfId="51" dataDxfId="50"/>
    <tableColumn id="7" xr3:uid="{43A0D8DC-6BC9-4312-9112-5E390EA55FEB}" name="Column7" headerRowDxfId="49"/>
    <tableColumn id="6" xr3:uid="{4F10FF25-F0E3-46E0-B788-4862B3343766}" name="Column6" headerRowDxfId="48" dataDxfId="47"/>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24" totalsRowShown="0" headerRowDxfId="46" headerRowBorderDxfId="45" tableBorderDxfId="44" totalsRowBorderDxfId="43">
  <autoFilter ref="A1:C24" xr:uid="{00000000-0009-0000-0100-00000E000000}">
    <filterColumn colId="0" hiddenButton="1"/>
    <filterColumn colId="1" hiddenButton="1"/>
    <filterColumn colId="2" hiddenButton="1"/>
  </autoFilter>
  <tableColumns count="3">
    <tableColumn id="1" xr3:uid="{00000000-0010-0000-0400-000001000000}" name="Milestone reference" dataDxfId="41"/>
    <tableColumn id="2" xr3:uid="{00000000-0010-0000-0400-000002000000}" name="Rehabilitation milestone" dataDxfId="40"/>
    <tableColumn id="3" xr3:uid="{00000000-0010-0000-0400-000003000000}" name="Milestone criteria" dataDxfId="42"/>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W23"/>
  <sheetViews>
    <sheetView topLeftCell="B1" zoomScaleNormal="100" workbookViewId="0">
      <selection activeCell="C11" sqref="C11:L11"/>
    </sheetView>
  </sheetViews>
  <sheetFormatPr defaultColWidth="17.54296875" defaultRowHeight="14.5" x14ac:dyDescent="0.35"/>
  <cols>
    <col min="2" max="2" width="17.54296875" style="1"/>
    <col min="3" max="3" width="23.1796875" bestFit="1" customWidth="1"/>
    <col min="4" max="4" width="25" bestFit="1" customWidth="1"/>
    <col min="5" max="5" width="25.54296875" bestFit="1" customWidth="1"/>
    <col min="6" max="6" width="25" bestFit="1" customWidth="1"/>
    <col min="15" max="15" width="28.1796875" bestFit="1" customWidth="1"/>
  </cols>
  <sheetData>
    <row r="2" spans="2:16" ht="23.25" customHeight="1" x14ac:dyDescent="0.35">
      <c r="B2" s="77" t="s">
        <v>26</v>
      </c>
      <c r="C2" s="78"/>
      <c r="D2" s="78"/>
      <c r="E2" s="78"/>
      <c r="F2" s="78"/>
      <c r="G2" s="78"/>
      <c r="H2" s="78"/>
      <c r="I2" s="78"/>
      <c r="J2" s="78"/>
      <c r="K2" s="78"/>
      <c r="L2" s="78"/>
      <c r="N2" t="s">
        <v>58</v>
      </c>
      <c r="O2" s="28">
        <v>46001</v>
      </c>
    </row>
    <row r="3" spans="2:16" ht="15.9" customHeight="1" x14ac:dyDescent="0.35">
      <c r="B3" s="74" t="s">
        <v>0</v>
      </c>
      <c r="C3" s="75"/>
      <c r="D3" s="75"/>
      <c r="E3" s="75"/>
      <c r="F3" s="76" t="s">
        <v>13</v>
      </c>
      <c r="G3" s="76"/>
      <c r="H3" s="76"/>
      <c r="I3" s="76"/>
      <c r="J3" s="76"/>
      <c r="K3" s="76"/>
      <c r="L3" s="76"/>
      <c r="N3" t="s">
        <v>57</v>
      </c>
      <c r="O3" s="28">
        <v>47462</v>
      </c>
    </row>
    <row r="4" spans="2:16" ht="15.9" customHeight="1" x14ac:dyDescent="0.35">
      <c r="B4" s="74" t="s">
        <v>1</v>
      </c>
      <c r="C4" s="75"/>
      <c r="D4" s="75"/>
      <c r="E4" s="75"/>
      <c r="F4" s="79" t="s">
        <v>65</v>
      </c>
      <c r="G4" s="79"/>
      <c r="H4" s="79"/>
      <c r="I4" s="79"/>
      <c r="J4" s="79"/>
      <c r="K4" s="79"/>
      <c r="L4" s="79"/>
      <c r="N4" t="s">
        <v>43</v>
      </c>
      <c r="O4" s="28">
        <v>48923</v>
      </c>
    </row>
    <row r="5" spans="2:16" ht="15.9" customHeight="1" x14ac:dyDescent="0.35">
      <c r="B5" s="74" t="s">
        <v>25</v>
      </c>
      <c r="C5" s="75"/>
      <c r="D5" s="75"/>
      <c r="E5" s="75"/>
      <c r="F5" s="76">
        <v>722.4</v>
      </c>
      <c r="G5" s="76"/>
      <c r="H5" s="76"/>
      <c r="I5" s="76"/>
      <c r="J5" s="76"/>
      <c r="K5" s="76"/>
      <c r="L5" s="76"/>
      <c r="N5" t="s">
        <v>42</v>
      </c>
      <c r="O5" s="28">
        <v>50384</v>
      </c>
    </row>
    <row r="6" spans="2:16" ht="32.15" customHeight="1" x14ac:dyDescent="0.35">
      <c r="B6" s="81" t="s">
        <v>63</v>
      </c>
      <c r="C6" s="82"/>
      <c r="D6" s="82"/>
      <c r="E6" s="82"/>
      <c r="F6" s="80">
        <v>47097</v>
      </c>
      <c r="G6" s="80"/>
      <c r="H6" s="80"/>
      <c r="I6" s="80"/>
      <c r="J6" s="80"/>
      <c r="K6" s="80"/>
      <c r="L6" s="80"/>
      <c r="N6" t="s">
        <v>31</v>
      </c>
      <c r="O6" s="28">
        <v>52210</v>
      </c>
    </row>
    <row r="7" spans="2:16" ht="15.9" customHeight="1" x14ac:dyDescent="0.35">
      <c r="B7" s="74" t="s">
        <v>27</v>
      </c>
      <c r="C7" s="75"/>
      <c r="D7" s="75"/>
      <c r="E7" s="75"/>
      <c r="F7" s="76" t="s">
        <v>29</v>
      </c>
      <c r="G7" s="76"/>
      <c r="H7" s="76"/>
      <c r="I7" s="76"/>
      <c r="J7" s="76"/>
      <c r="K7" s="76"/>
      <c r="L7" s="76"/>
      <c r="N7" t="s">
        <v>32</v>
      </c>
      <c r="O7" s="28">
        <v>53671</v>
      </c>
    </row>
    <row r="8" spans="2:16" ht="30.9" customHeight="1" x14ac:dyDescent="0.35">
      <c r="B8" s="46" t="s">
        <v>59</v>
      </c>
      <c r="C8" s="29">
        <v>47097</v>
      </c>
      <c r="D8" s="29">
        <v>47827</v>
      </c>
      <c r="E8" s="29">
        <v>49288</v>
      </c>
      <c r="F8" s="55">
        <v>50749</v>
      </c>
      <c r="G8" s="55">
        <v>52941</v>
      </c>
      <c r="H8" s="56"/>
      <c r="I8" s="55"/>
      <c r="J8" s="55"/>
      <c r="K8" s="57"/>
      <c r="L8" s="55"/>
      <c r="O8" t="s">
        <v>33</v>
      </c>
      <c r="P8" s="28">
        <v>55132</v>
      </c>
    </row>
    <row r="9" spans="2:16" ht="30.9" customHeight="1" x14ac:dyDescent="0.35">
      <c r="B9" s="46" t="s">
        <v>14</v>
      </c>
      <c r="C9" s="17">
        <v>67.126800000000003</v>
      </c>
      <c r="D9" s="17">
        <v>454.8</v>
      </c>
      <c r="E9" s="17">
        <v>553.5</v>
      </c>
      <c r="F9" s="17">
        <v>625.9</v>
      </c>
      <c r="G9" s="17">
        <v>720.7</v>
      </c>
      <c r="H9" s="17">
        <v>720.7</v>
      </c>
      <c r="I9" s="17">
        <v>720.7</v>
      </c>
      <c r="J9" s="17">
        <v>720.7</v>
      </c>
      <c r="K9" s="17">
        <v>720.7</v>
      </c>
      <c r="L9" s="17">
        <v>720.7</v>
      </c>
      <c r="O9" t="s">
        <v>34</v>
      </c>
      <c r="P9" s="28">
        <v>56593</v>
      </c>
    </row>
    <row r="10" spans="2:16" ht="30.9" customHeight="1" thickBot="1" x14ac:dyDescent="0.4">
      <c r="B10" s="47" t="s">
        <v>2</v>
      </c>
      <c r="C10" s="35">
        <v>47827</v>
      </c>
      <c r="D10" s="35">
        <v>49288</v>
      </c>
      <c r="E10" s="35">
        <v>50749</v>
      </c>
      <c r="F10" s="35">
        <v>52941</v>
      </c>
      <c r="G10" s="35">
        <v>54402</v>
      </c>
      <c r="H10" s="35">
        <v>55863</v>
      </c>
      <c r="I10" s="35">
        <v>57324</v>
      </c>
      <c r="J10" s="35">
        <v>58785</v>
      </c>
      <c r="K10" s="36">
        <v>60246</v>
      </c>
      <c r="L10" s="35">
        <v>60976</v>
      </c>
      <c r="O10" t="s">
        <v>39</v>
      </c>
      <c r="P10" s="28">
        <v>58054</v>
      </c>
    </row>
    <row r="11" spans="2:16" ht="29" x14ac:dyDescent="0.35">
      <c r="B11" s="48" t="s">
        <v>3</v>
      </c>
      <c r="C11" s="71" t="s">
        <v>4</v>
      </c>
      <c r="D11" s="72"/>
      <c r="E11" s="72"/>
      <c r="F11" s="72"/>
      <c r="G11" s="72"/>
      <c r="H11" s="72"/>
      <c r="I11" s="72"/>
      <c r="J11" s="72"/>
      <c r="K11" s="72"/>
      <c r="L11" s="73"/>
      <c r="N11" t="s">
        <v>53</v>
      </c>
      <c r="O11" s="28">
        <v>59515</v>
      </c>
    </row>
    <row r="12" spans="2:16" x14ac:dyDescent="0.35">
      <c r="B12" s="49" t="s">
        <v>10</v>
      </c>
      <c r="C12" s="31">
        <v>67.126800000000003</v>
      </c>
      <c r="D12" s="31">
        <f>D13+179.7+62.1</f>
        <v>454.8</v>
      </c>
      <c r="E12" s="31">
        <f>E13+26.7</f>
        <v>553.5</v>
      </c>
      <c r="F12" s="31">
        <f>F13+15.8</f>
        <v>625.9</v>
      </c>
      <c r="G12" s="31">
        <f>G13+85.9</f>
        <v>720.69999999999993</v>
      </c>
      <c r="H12" s="31">
        <v>720.69999999999993</v>
      </c>
      <c r="I12" s="70">
        <v>720.69999999999993</v>
      </c>
      <c r="J12" s="31">
        <v>720.69999999999993</v>
      </c>
      <c r="K12" s="31">
        <v>720.69999999999993</v>
      </c>
      <c r="L12" s="31">
        <v>720.69999999999993</v>
      </c>
    </row>
    <row r="13" spans="2:16" x14ac:dyDescent="0.35">
      <c r="B13" s="50" t="s">
        <v>17</v>
      </c>
      <c r="C13" s="18">
        <f>'RA1'!C14</f>
        <v>17.126799999999999</v>
      </c>
      <c r="D13" s="18">
        <f>D14+22.2+20.4+27.4+103.3</f>
        <v>213</v>
      </c>
      <c r="E13" s="18">
        <f>E14+62.1+25.2+31.8+6.6+8.4</f>
        <v>526.79999999999995</v>
      </c>
      <c r="F13" s="18">
        <f>F14+24.2</f>
        <v>610.1</v>
      </c>
      <c r="G13" s="18">
        <f>G14+9</f>
        <v>634.79999999999995</v>
      </c>
      <c r="H13" s="18">
        <v>720.69999999999993</v>
      </c>
      <c r="I13" s="32">
        <v>720.69999999999993</v>
      </c>
      <c r="J13" s="18">
        <v>720.69999999999993</v>
      </c>
      <c r="K13" s="31">
        <v>720.69999999999993</v>
      </c>
      <c r="L13" s="31">
        <v>720.69999999999993</v>
      </c>
    </row>
    <row r="14" spans="2:16" x14ac:dyDescent="0.35">
      <c r="B14" s="50" t="s">
        <v>46</v>
      </c>
      <c r="C14" s="18">
        <f>17.1268</f>
        <v>17.126799999999999</v>
      </c>
      <c r="D14" s="18">
        <f t="shared" ref="D14" si="0">17.1+22.6</f>
        <v>39.700000000000003</v>
      </c>
      <c r="E14" s="18">
        <f>E15+179.7+22.2+20.4+27.4+103.3</f>
        <v>392.69999999999993</v>
      </c>
      <c r="F14" s="18">
        <f>F15+131.1</f>
        <v>585.9</v>
      </c>
      <c r="G14" s="18">
        <f>G15+72.4</f>
        <v>625.79999999999995</v>
      </c>
      <c r="H14" s="18">
        <f>H15+94.9</f>
        <v>720.69999999999993</v>
      </c>
      <c r="I14" s="32">
        <v>720.69999999999993</v>
      </c>
      <c r="J14" s="18">
        <v>720.69999999999993</v>
      </c>
      <c r="K14" s="31">
        <v>720.69999999999993</v>
      </c>
      <c r="L14" s="31">
        <v>720.69999999999993</v>
      </c>
    </row>
    <row r="15" spans="2:16" x14ac:dyDescent="0.35">
      <c r="B15" s="50" t="s">
        <v>49</v>
      </c>
      <c r="C15" s="18"/>
      <c r="D15" s="18"/>
      <c r="E15" s="18">
        <f t="shared" ref="E15" si="1">22.6+17.1</f>
        <v>39.700000000000003</v>
      </c>
      <c r="F15" s="18">
        <f>F16+415.1</f>
        <v>454.8</v>
      </c>
      <c r="G15" s="18">
        <f>G16+340.4</f>
        <v>553.4</v>
      </c>
      <c r="H15" s="18">
        <f>H16+72.4</f>
        <v>625.79999999999995</v>
      </c>
      <c r="I15" s="32">
        <v>720.69999999999993</v>
      </c>
      <c r="J15" s="18">
        <f>J16+85.9</f>
        <v>720.69999999999993</v>
      </c>
      <c r="K15" s="31">
        <v>720.69999999999993</v>
      </c>
      <c r="L15" s="31">
        <v>720.69999999999993</v>
      </c>
    </row>
    <row r="16" spans="2:16" x14ac:dyDescent="0.35">
      <c r="B16" s="50" t="s">
        <v>75</v>
      </c>
      <c r="C16" s="18"/>
      <c r="D16" s="18"/>
      <c r="E16" s="18"/>
      <c r="F16" s="18">
        <f>39.7</f>
        <v>39.700000000000003</v>
      </c>
      <c r="G16" s="18">
        <v>213</v>
      </c>
      <c r="H16" s="18">
        <v>553.4</v>
      </c>
      <c r="I16" s="32">
        <v>610.1</v>
      </c>
      <c r="J16" s="18">
        <v>634.79999999999995</v>
      </c>
      <c r="K16" s="31">
        <v>720.69999999999993</v>
      </c>
      <c r="L16" s="31">
        <v>720.69999999999993</v>
      </c>
    </row>
    <row r="17" spans="2:23" x14ac:dyDescent="0.35">
      <c r="B17" s="65" t="s">
        <v>78</v>
      </c>
      <c r="C17" s="32"/>
      <c r="D17" s="18"/>
      <c r="E17" s="18"/>
      <c r="F17" s="18"/>
      <c r="G17" s="18"/>
      <c r="H17" s="18"/>
      <c r="I17" s="18"/>
      <c r="J17" s="32"/>
      <c r="K17" s="33"/>
      <c r="L17" s="31">
        <v>720.69999999999993</v>
      </c>
      <c r="N17" s="28"/>
      <c r="O17" s="28"/>
      <c r="P17" s="28"/>
      <c r="Q17" s="28"/>
      <c r="R17" s="28"/>
      <c r="S17" s="28"/>
      <c r="T17" s="28"/>
      <c r="U17" s="28"/>
      <c r="V17" s="28"/>
      <c r="W17" s="28"/>
    </row>
    <row r="18" spans="2:23" x14ac:dyDescent="0.35">
      <c r="B18"/>
    </row>
    <row r="19" spans="2:23" ht="15" thickBot="1" x14ac:dyDescent="0.4"/>
    <row r="20" spans="2:23" x14ac:dyDescent="0.35">
      <c r="B20" s="9" t="s">
        <v>21</v>
      </c>
      <c r="C20" s="10"/>
      <c r="D20" s="10"/>
      <c r="E20" s="10"/>
      <c r="F20" s="10"/>
      <c r="G20" s="10"/>
      <c r="H20" s="10"/>
      <c r="I20" s="10"/>
      <c r="J20" s="10"/>
      <c r="K20" s="10"/>
    </row>
    <row r="21" spans="2:23" x14ac:dyDescent="0.35">
      <c r="B21" s="11" t="s">
        <v>22</v>
      </c>
      <c r="C21" s="12"/>
      <c r="D21" s="12"/>
      <c r="E21" s="12"/>
      <c r="F21" s="12"/>
      <c r="G21" s="12"/>
      <c r="H21" s="12"/>
      <c r="I21" s="12"/>
      <c r="J21" s="12"/>
      <c r="K21" s="12"/>
    </row>
    <row r="22" spans="2:23" x14ac:dyDescent="0.35">
      <c r="B22" s="11" t="s">
        <v>23</v>
      </c>
      <c r="C22" s="12"/>
      <c r="D22" s="12"/>
      <c r="E22" s="12"/>
      <c r="F22" s="12"/>
      <c r="G22" s="12"/>
      <c r="H22" s="12"/>
      <c r="I22" s="12"/>
      <c r="J22" s="12"/>
      <c r="K22" s="12"/>
    </row>
    <row r="23" spans="2:23" ht="15" thickBot="1" x14ac:dyDescent="0.4">
      <c r="B23" s="7" t="s">
        <v>24</v>
      </c>
      <c r="C23" s="8"/>
      <c r="D23" s="8"/>
      <c r="E23" s="8"/>
      <c r="F23" s="8"/>
      <c r="G23" s="8"/>
      <c r="H23" s="8"/>
      <c r="I23" s="8"/>
      <c r="J23" s="8"/>
      <c r="K23" s="8"/>
    </row>
  </sheetData>
  <mergeCells count="12">
    <mergeCell ref="B2:L2"/>
    <mergeCell ref="F4:L4"/>
    <mergeCell ref="F5:L5"/>
    <mergeCell ref="F6:L6"/>
    <mergeCell ref="B6:E6"/>
    <mergeCell ref="C11:L11"/>
    <mergeCell ref="B7:E7"/>
    <mergeCell ref="B3:E3"/>
    <mergeCell ref="B4:E4"/>
    <mergeCell ref="B5:E5"/>
    <mergeCell ref="F7:L7"/>
    <mergeCell ref="F3:L3"/>
  </mergeCells>
  <phoneticPr fontId="5" type="noConversion"/>
  <conditionalFormatting sqref="C8:G8 J8:L8">
    <cfRule type="containsText" dxfId="39" priority="3" operator="containsText" text="10/12/xxxx">
      <formula>NOT(ISERROR(SEARCH("10/12/xxxx",C8)))</formula>
    </cfRule>
  </conditionalFormatting>
  <conditionalFormatting sqref="C10:H10 J10:L10">
    <cfRule type="containsText" dxfId="38" priority="2" operator="containsText" text="xx/xx/xxxx">
      <formula>NOT(ISERROR(SEARCH("xx/xx/xxxx",C10)))</formula>
    </cfRule>
  </conditionalFormatting>
  <conditionalFormatting sqref="H8">
    <cfRule type="containsText" dxfId="37" priority="1" operator="containsText" text="xx/xx/xxxx">
      <formula>NOT(ISERROR(SEARCH("xx/xx/xxxx",H8)))</formula>
    </cfRule>
  </conditionalFormatting>
  <dataValidations xWindow="1403" yWindow="728" count="6">
    <dataValidation allowBlank="1" showInputMessage="1" showErrorMessage="1" prompt="Please input the correct Rehabilitation Area number (RA#)" sqref="F3" xr:uid="{00000000-0002-0000-0100-000005000000}"/>
    <dataValidation allowBlank="1" showInputMessage="1" showErrorMessage="1" promptTitle="Insert Area (ha)" prompt="Please insert the cumulative area achieved in hectares (ha) as required" sqref="C13:E17 J13:K16 L13:L17 C12:H12 K12:L12 J12:J16 G17:I17 G13:H16" xr:uid="{00000000-0002-0000-0100-000004000000}"/>
    <dataValidation allowBlank="1" showInputMessage="1" showErrorMessage="1" promptTitle="Insert Date" prompt="Please insert the date the area is available for rehabilitation" sqref="C8:G8 J8:L8" xr:uid="{00000000-0002-0000-0100-000001000000}"/>
    <dataValidation allowBlank="1" showInputMessage="1" showErrorMessage="1" promptTitle="Insert Date" prompt="Please insert the data the milestone is to be completed by" sqref="C10:H10 H8 J10:L10" xr:uid="{00000000-0002-0000-0100-000002000000}"/>
    <dataValidation allowBlank="1" showInputMessage="1" showErrorMessage="1" promptTitle="Insert Area (ha)" prompt="Please insert the cumulative area available in hectares (ha)" sqref="C9:L9" xr:uid="{00000000-0002-0000-0100-000003000000}"/>
    <dataValidation allowBlank="1" showInputMessage="1" showErrorMessage="1" promptTitle="Rehabilitation Milestone" prompt="Insert the Rehabilitation Milestone number here (RM#)" sqref="B12:B16" xr:uid="{00000000-0002-0000-0100-000000000000}"/>
  </dataValidations>
  <pageMargins left="0.7" right="0.7" top="0.75" bottom="0.75" header="0.3" footer="0.3"/>
  <pageSetup paperSize="9" orientation="portrait" r:id="rId1"/>
  <ignoredErrors>
    <ignoredError sqref="D12:E17" calculatedColumn="1"/>
  </ignoredErrors>
  <tableParts count="2">
    <tablePart r:id="rId2"/>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7A9A3-A2D3-418B-BBB4-C74C7F88C9FE}">
  <dimension ref="B1:H15"/>
  <sheetViews>
    <sheetView zoomScale="110" zoomScaleNormal="110" workbookViewId="0">
      <selection activeCell="K3" sqref="K3"/>
    </sheetView>
  </sheetViews>
  <sheetFormatPr defaultColWidth="16.36328125" defaultRowHeight="14.5" x14ac:dyDescent="0.35"/>
  <sheetData>
    <row r="1" spans="2:8" ht="15" thickBot="1" x14ac:dyDescent="0.4"/>
    <row r="2" spans="2:8" ht="18.5" x14ac:dyDescent="0.45">
      <c r="B2" s="132" t="s">
        <v>26</v>
      </c>
      <c r="C2" s="133"/>
      <c r="D2" s="133"/>
      <c r="E2" s="133"/>
      <c r="F2" s="133"/>
      <c r="G2" s="133"/>
      <c r="H2" s="139"/>
    </row>
    <row r="3" spans="2:8" x14ac:dyDescent="0.35">
      <c r="B3" s="74" t="s">
        <v>0</v>
      </c>
      <c r="C3" s="75"/>
      <c r="D3" s="75"/>
      <c r="E3" s="131" t="s">
        <v>81</v>
      </c>
      <c r="F3" s="131"/>
      <c r="G3" s="131"/>
      <c r="H3" s="138"/>
    </row>
    <row r="4" spans="2:8" x14ac:dyDescent="0.35">
      <c r="B4" s="74" t="s">
        <v>1</v>
      </c>
      <c r="C4" s="75"/>
      <c r="D4" s="75"/>
      <c r="E4" s="134" t="s">
        <v>74</v>
      </c>
      <c r="F4" s="134"/>
      <c r="G4" s="134"/>
      <c r="H4" s="140"/>
    </row>
    <row r="5" spans="2:8" x14ac:dyDescent="0.35">
      <c r="B5" s="74" t="s">
        <v>25</v>
      </c>
      <c r="C5" s="75"/>
      <c r="D5" s="75"/>
      <c r="E5" s="131">
        <v>13.8</v>
      </c>
      <c r="F5" s="131"/>
      <c r="G5" s="131"/>
      <c r="H5" s="138"/>
    </row>
    <row r="6" spans="2:8" x14ac:dyDescent="0.35">
      <c r="B6" s="74" t="s">
        <v>63</v>
      </c>
      <c r="C6" s="75"/>
      <c r="D6" s="75"/>
      <c r="E6" s="135"/>
      <c r="F6" s="131"/>
      <c r="G6" s="131"/>
      <c r="H6" s="138"/>
    </row>
    <row r="7" spans="2:8" x14ac:dyDescent="0.35">
      <c r="B7" s="74" t="s">
        <v>27</v>
      </c>
      <c r="C7" s="75"/>
      <c r="D7" s="75"/>
      <c r="E7" s="131" t="s">
        <v>40</v>
      </c>
      <c r="F7" s="131"/>
      <c r="G7" s="131"/>
      <c r="H7" s="138"/>
    </row>
    <row r="8" spans="2:8" ht="29" x14ac:dyDescent="0.35">
      <c r="B8" s="19" t="s">
        <v>59</v>
      </c>
      <c r="C8" s="29">
        <v>52941</v>
      </c>
      <c r="D8" s="29"/>
      <c r="E8" s="29"/>
      <c r="F8" s="29"/>
      <c r="G8" s="29"/>
      <c r="H8" s="20"/>
    </row>
    <row r="9" spans="2:8" ht="28.25" customHeight="1" x14ac:dyDescent="0.35">
      <c r="B9" s="19" t="s">
        <v>14</v>
      </c>
      <c r="C9" s="17">
        <v>13.8</v>
      </c>
      <c r="D9" s="17">
        <v>13.8</v>
      </c>
      <c r="E9" s="17">
        <v>13.8</v>
      </c>
      <c r="F9" s="17">
        <v>13.8</v>
      </c>
      <c r="G9" s="17">
        <v>13.8</v>
      </c>
      <c r="H9" s="17">
        <v>13.8</v>
      </c>
    </row>
    <row r="10" spans="2:8" ht="29.5" thickBot="1" x14ac:dyDescent="0.4">
      <c r="B10" s="19" t="s">
        <v>2</v>
      </c>
      <c r="C10" s="60">
        <v>54402</v>
      </c>
      <c r="D10" s="60">
        <v>55863</v>
      </c>
      <c r="E10" s="60">
        <v>57324</v>
      </c>
      <c r="F10" s="60">
        <v>58785</v>
      </c>
      <c r="G10" s="60">
        <v>60246</v>
      </c>
      <c r="H10" s="30">
        <v>60976</v>
      </c>
    </row>
    <row r="11" spans="2:8" ht="29" x14ac:dyDescent="0.35">
      <c r="B11" s="22" t="s">
        <v>3</v>
      </c>
      <c r="C11" s="107" t="s">
        <v>4</v>
      </c>
      <c r="D11" s="107"/>
      <c r="E11" s="107"/>
      <c r="F11" s="107"/>
      <c r="G11" s="107"/>
      <c r="H11" s="108"/>
    </row>
    <row r="12" spans="2:8" x14ac:dyDescent="0.35">
      <c r="B12" s="23" t="s">
        <v>9</v>
      </c>
      <c r="C12" s="18">
        <v>13.8</v>
      </c>
      <c r="D12" s="18">
        <v>13.8</v>
      </c>
      <c r="E12" s="18">
        <v>13.8</v>
      </c>
      <c r="F12" s="18">
        <v>13.8</v>
      </c>
      <c r="G12" s="18">
        <v>13.8</v>
      </c>
      <c r="H12" s="18">
        <v>13.8</v>
      </c>
    </row>
    <row r="13" spans="2:8" x14ac:dyDescent="0.35">
      <c r="B13" s="23" t="s">
        <v>84</v>
      </c>
      <c r="C13" s="18"/>
      <c r="D13" s="18">
        <v>13.8</v>
      </c>
      <c r="E13" s="18">
        <v>13.8</v>
      </c>
      <c r="F13" s="18">
        <v>13.8</v>
      </c>
      <c r="G13" s="18">
        <v>13.8</v>
      </c>
      <c r="H13" s="18">
        <v>13.8</v>
      </c>
    </row>
    <row r="14" spans="2:8" ht="15" thickBot="1" x14ac:dyDescent="0.4">
      <c r="B14" s="24" t="s">
        <v>78</v>
      </c>
      <c r="C14" s="25"/>
      <c r="D14" s="25"/>
      <c r="E14" s="25"/>
      <c r="F14" s="25"/>
      <c r="G14" s="25"/>
      <c r="H14" s="18">
        <v>13.8</v>
      </c>
    </row>
    <row r="15" spans="2:8" x14ac:dyDescent="0.35">
      <c r="B15" s="1"/>
      <c r="C15" s="39"/>
      <c r="D15" s="39"/>
      <c r="E15" s="39"/>
      <c r="F15" s="39"/>
      <c r="G15" s="39"/>
      <c r="H15" s="40"/>
    </row>
  </sheetData>
  <mergeCells count="12">
    <mergeCell ref="B6:D6"/>
    <mergeCell ref="E6:H6"/>
    <mergeCell ref="B7:D7"/>
    <mergeCell ref="E7:H7"/>
    <mergeCell ref="C11:H11"/>
    <mergeCell ref="B5:D5"/>
    <mergeCell ref="E5:H5"/>
    <mergeCell ref="B2:H2"/>
    <mergeCell ref="B3:D3"/>
    <mergeCell ref="E3:H3"/>
    <mergeCell ref="B4:D4"/>
    <mergeCell ref="E4:H4"/>
  </mergeCells>
  <conditionalFormatting sqref="D8:F8 H8">
    <cfRule type="containsText" dxfId="3" priority="5" operator="containsText" text="10/12/xxxx">
      <formula>NOT(ISERROR(SEARCH("10/12/xxxx",D8)))</formula>
    </cfRule>
  </conditionalFormatting>
  <conditionalFormatting sqref="H10">
    <cfRule type="containsText" dxfId="2" priority="4" operator="containsText" text="xx/xx/xxxx">
      <formula>NOT(ISERROR(SEARCH("xx/xx/xxxx",H10)))</formula>
    </cfRule>
  </conditionalFormatting>
  <conditionalFormatting sqref="C10:D10 F10">
    <cfRule type="containsText" dxfId="1" priority="3" operator="containsText" text="xx/xx/xxxx">
      <formula>NOT(ISERROR(SEARCH("xx/xx/xxxx",C10)))</formula>
    </cfRule>
  </conditionalFormatting>
  <conditionalFormatting sqref="C8">
    <cfRule type="containsText" dxfId="0" priority="1" operator="containsText" text="10/12/xxxx">
      <formula>NOT(ISERROR(SEARCH("10/12/xxxx",C8)))</formula>
    </cfRule>
  </conditionalFormatting>
  <dataValidations xWindow="592" yWindow="886" count="6">
    <dataValidation allowBlank="1" showInputMessage="1" showErrorMessage="1" promptTitle="Insert Date" prompt="Please insert the date the area is available for rehabilitation" sqref="H8 C8:F8" xr:uid="{3659C98E-59C5-4317-BEE0-B04E590E7E93}"/>
    <dataValidation allowBlank="1" showInputMessage="1" showErrorMessage="1" promptTitle="Insert Date" prompt="Please insert the data the milestone is to be completed by" sqref="C10:D10 F10 H10" xr:uid="{3D7CADDD-3EED-4317-B579-04ED2FFDCC8B}"/>
    <dataValidation allowBlank="1" showInputMessage="1" showErrorMessage="1" promptTitle="Insert Area (ha)" prompt="Please insert the cumulative area available in hectares (ha)" sqref="C9:H9" xr:uid="{1C9CD222-8FE4-4C58-84A8-7E94789C0F76}"/>
    <dataValidation allowBlank="1" showInputMessage="1" showErrorMessage="1" promptTitle="Insert Area (ha)" prompt="Please insert the cumulative area achieved in hectares (ha) as required" sqref="E15:G15 D13:G14 C12:C15 D12:H12 H13:H15" xr:uid="{DA159393-2A88-47E5-A2BC-446AC630D022}"/>
    <dataValidation allowBlank="1" showInputMessage="1" showErrorMessage="1" prompt="Please input the correct Rehabilitation Area number (RA#)" sqref="E3" xr:uid="{6A52C540-1345-4B98-831E-D4822B8F534F}"/>
    <dataValidation allowBlank="1" showInputMessage="1" showErrorMessage="1" promptTitle="Rehabilitation Milestone" prompt="Insert the Rehabilitation Milestone number here (RM#)" sqref="B12:B15" xr:uid="{3C2420EF-1BD5-4342-90A9-73E66B780FE5}"/>
  </dataValidation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2"/>
  <sheetViews>
    <sheetView tabSelected="1" topLeftCell="A20" workbookViewId="0">
      <selection activeCell="C22" sqref="C22"/>
    </sheetView>
  </sheetViews>
  <sheetFormatPr defaultRowHeight="14.5" x14ac:dyDescent="0.35"/>
  <cols>
    <col min="1" max="1" width="31.6328125" customWidth="1"/>
    <col min="2" max="2" width="56.36328125" customWidth="1"/>
    <col min="3" max="3" width="120.6328125" customWidth="1"/>
  </cols>
  <sheetData>
    <row r="1" spans="1:3" ht="23.25" customHeight="1" thickBot="1" x14ac:dyDescent="0.4">
      <c r="A1" s="2" t="s">
        <v>5</v>
      </c>
      <c r="B1" s="3" t="s">
        <v>6</v>
      </c>
      <c r="C1" s="4" t="s">
        <v>7</v>
      </c>
    </row>
    <row r="2" spans="1:3" ht="145.5" thickBot="1" x14ac:dyDescent="0.4">
      <c r="A2" s="14" t="s">
        <v>8</v>
      </c>
      <c r="B2" s="15" t="s">
        <v>86</v>
      </c>
      <c r="C2" s="150" t="s">
        <v>106</v>
      </c>
    </row>
    <row r="3" spans="1:3" ht="73" thickBot="1" x14ac:dyDescent="0.4">
      <c r="A3" s="14" t="s">
        <v>9</v>
      </c>
      <c r="B3" s="15" t="s">
        <v>87</v>
      </c>
      <c r="C3" s="150" t="s">
        <v>105</v>
      </c>
    </row>
    <row r="4" spans="1:3" ht="116.5" thickBot="1" x14ac:dyDescent="0.4">
      <c r="A4" s="14" t="s">
        <v>10</v>
      </c>
      <c r="B4" s="15" t="s">
        <v>88</v>
      </c>
      <c r="C4" s="150" t="s">
        <v>108</v>
      </c>
    </row>
    <row r="5" spans="1:3" ht="29.5" thickBot="1" x14ac:dyDescent="0.4">
      <c r="A5" s="14" t="s">
        <v>11</v>
      </c>
      <c r="B5" s="15" t="s">
        <v>89</v>
      </c>
      <c r="C5" s="150" t="s">
        <v>109</v>
      </c>
    </row>
    <row r="6" spans="1:3" ht="29.5" thickBot="1" x14ac:dyDescent="0.4">
      <c r="A6" s="14" t="s">
        <v>12</v>
      </c>
      <c r="B6" s="15" t="s">
        <v>90</v>
      </c>
      <c r="C6" s="150" t="s">
        <v>110</v>
      </c>
    </row>
    <row r="7" spans="1:3" ht="116.5" thickBot="1" x14ac:dyDescent="0.4">
      <c r="A7" s="14" t="s">
        <v>15</v>
      </c>
      <c r="B7" s="15" t="s">
        <v>91</v>
      </c>
      <c r="C7" s="150" t="s">
        <v>111</v>
      </c>
    </row>
    <row r="8" spans="1:3" ht="87.5" thickBot="1" x14ac:dyDescent="0.4">
      <c r="A8" s="14" t="s">
        <v>16</v>
      </c>
      <c r="B8" s="15" t="s">
        <v>92</v>
      </c>
      <c r="C8" s="150" t="s">
        <v>112</v>
      </c>
    </row>
    <row r="9" spans="1:3" ht="160" thickBot="1" x14ac:dyDescent="0.4">
      <c r="A9" s="14" t="s">
        <v>17</v>
      </c>
      <c r="B9" s="15" t="s">
        <v>44</v>
      </c>
      <c r="C9" s="150" t="s">
        <v>113</v>
      </c>
    </row>
    <row r="10" spans="1:3" ht="203.5" thickBot="1" x14ac:dyDescent="0.4">
      <c r="A10" s="14" t="s">
        <v>45</v>
      </c>
      <c r="B10" s="15" t="s">
        <v>93</v>
      </c>
      <c r="C10" s="150" t="s">
        <v>122</v>
      </c>
    </row>
    <row r="11" spans="1:3" ht="160" thickBot="1" x14ac:dyDescent="0.4">
      <c r="A11" s="14" t="s">
        <v>46</v>
      </c>
      <c r="B11" s="15" t="s">
        <v>94</v>
      </c>
      <c r="C11" s="150" t="s">
        <v>115</v>
      </c>
    </row>
    <row r="12" spans="1:3" ht="145.5" thickBot="1" x14ac:dyDescent="0.4">
      <c r="A12" s="14" t="s">
        <v>47</v>
      </c>
      <c r="B12" s="15" t="s">
        <v>95</v>
      </c>
      <c r="C12" s="150" t="s">
        <v>116</v>
      </c>
    </row>
    <row r="13" spans="1:3" ht="160" thickBot="1" x14ac:dyDescent="0.4">
      <c r="A13" s="14" t="s">
        <v>48</v>
      </c>
      <c r="B13" s="15" t="s">
        <v>96</v>
      </c>
      <c r="C13" s="150" t="s">
        <v>117</v>
      </c>
    </row>
    <row r="14" spans="1:3" ht="73" thickBot="1" x14ac:dyDescent="0.4">
      <c r="A14" s="14" t="s">
        <v>49</v>
      </c>
      <c r="B14" s="15" t="s">
        <v>97</v>
      </c>
      <c r="C14" s="150" t="s">
        <v>121</v>
      </c>
    </row>
    <row r="15" spans="1:3" ht="87.5" thickBot="1" x14ac:dyDescent="0.4">
      <c r="A15" s="14" t="s">
        <v>76</v>
      </c>
      <c r="B15" s="15" t="s">
        <v>98</v>
      </c>
      <c r="C15" s="150" t="s">
        <v>123</v>
      </c>
    </row>
    <row r="16" spans="1:3" ht="58.5" thickBot="1" x14ac:dyDescent="0.4">
      <c r="A16" s="14" t="s">
        <v>82</v>
      </c>
      <c r="B16" s="15" t="s">
        <v>99</v>
      </c>
      <c r="C16" s="150" t="s">
        <v>118</v>
      </c>
    </row>
    <row r="17" spans="1:3" ht="44" thickBot="1" x14ac:dyDescent="0.4">
      <c r="A17" s="14" t="s">
        <v>79</v>
      </c>
      <c r="B17" s="15" t="s">
        <v>100</v>
      </c>
      <c r="C17" s="150" t="s">
        <v>119</v>
      </c>
    </row>
    <row r="18" spans="1:3" ht="145.5" thickBot="1" x14ac:dyDescent="0.4">
      <c r="A18" s="14" t="s">
        <v>75</v>
      </c>
      <c r="B18" s="15" t="s">
        <v>50</v>
      </c>
      <c r="C18" s="151" t="s">
        <v>124</v>
      </c>
    </row>
    <row r="19" spans="1:3" ht="73" thickBot="1" x14ac:dyDescent="0.4">
      <c r="A19" s="14" t="s">
        <v>83</v>
      </c>
      <c r="B19" s="15" t="s">
        <v>101</v>
      </c>
      <c r="C19" s="150" t="s">
        <v>125</v>
      </c>
    </row>
    <row r="20" spans="1:3" ht="218" thickBot="1" x14ac:dyDescent="0.4">
      <c r="A20" s="14" t="s">
        <v>77</v>
      </c>
      <c r="B20" s="15" t="s">
        <v>51</v>
      </c>
      <c r="C20" s="150" t="s">
        <v>126</v>
      </c>
    </row>
    <row r="21" spans="1:3" ht="131" thickBot="1" x14ac:dyDescent="0.4">
      <c r="A21" s="14" t="s">
        <v>80</v>
      </c>
      <c r="B21" s="15" t="s">
        <v>52</v>
      </c>
      <c r="C21" s="150" t="s">
        <v>127</v>
      </c>
    </row>
    <row r="22" spans="1:3" ht="131" thickBot="1" x14ac:dyDescent="0.4">
      <c r="A22" s="14" t="s">
        <v>85</v>
      </c>
      <c r="B22" s="15" t="s">
        <v>102</v>
      </c>
      <c r="C22" s="150" t="s">
        <v>128</v>
      </c>
    </row>
    <row r="23" spans="1:3" ht="44" thickBot="1" x14ac:dyDescent="0.4">
      <c r="A23" s="14" t="s">
        <v>84</v>
      </c>
      <c r="B23" s="15" t="s">
        <v>103</v>
      </c>
      <c r="C23" s="150" t="s">
        <v>120</v>
      </c>
    </row>
    <row r="24" spans="1:3" ht="189" thickBot="1" x14ac:dyDescent="0.4">
      <c r="A24" s="14" t="s">
        <v>78</v>
      </c>
      <c r="B24" s="15" t="s">
        <v>104</v>
      </c>
      <c r="C24" s="150" t="s">
        <v>107</v>
      </c>
    </row>
    <row r="26" spans="1:3" ht="159.5" customHeight="1" x14ac:dyDescent="0.35">
      <c r="A26" s="152" t="s">
        <v>114</v>
      </c>
      <c r="B26" s="152"/>
      <c r="C26" s="152"/>
    </row>
    <row r="29" spans="1:3" ht="15" thickBot="1" x14ac:dyDescent="0.4"/>
    <row r="30" spans="1:3" x14ac:dyDescent="0.35">
      <c r="A30" s="141" t="s">
        <v>20</v>
      </c>
      <c r="B30" s="142"/>
      <c r="C30" s="143"/>
    </row>
    <row r="31" spans="1:3" x14ac:dyDescent="0.35">
      <c r="A31" s="144" t="s">
        <v>18</v>
      </c>
      <c r="B31" s="145"/>
      <c r="C31" s="146"/>
    </row>
    <row r="32" spans="1:3" ht="15" thickBot="1" x14ac:dyDescent="0.4">
      <c r="A32" s="147" t="s">
        <v>19</v>
      </c>
      <c r="B32" s="148"/>
      <c r="C32" s="149"/>
    </row>
  </sheetData>
  <mergeCells count="4">
    <mergeCell ref="A30:C30"/>
    <mergeCell ref="A31:C31"/>
    <mergeCell ref="A32:C32"/>
    <mergeCell ref="A26:C26"/>
  </mergeCells>
  <phoneticPr fontId="5"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C445-1A88-47DF-B8C4-A076EE70EECF}">
  <dimension ref="B1:K17"/>
  <sheetViews>
    <sheetView zoomScale="110" zoomScaleNormal="110" workbookViewId="0">
      <selection activeCell="B2" sqref="B2:H17"/>
    </sheetView>
  </sheetViews>
  <sheetFormatPr defaultColWidth="22.54296875" defaultRowHeight="14.5" x14ac:dyDescent="0.35"/>
  <sheetData>
    <row r="1" spans="2:11" ht="15" thickBot="1" x14ac:dyDescent="0.4"/>
    <row r="2" spans="2:11" ht="19" thickBot="1" x14ac:dyDescent="0.4">
      <c r="B2" s="88" t="s">
        <v>26</v>
      </c>
      <c r="C2" s="89"/>
      <c r="D2" s="89"/>
      <c r="E2" s="89"/>
      <c r="F2" s="89"/>
      <c r="G2" s="89"/>
      <c r="H2" s="90"/>
      <c r="J2" t="s">
        <v>58</v>
      </c>
      <c r="K2" s="28">
        <v>46001</v>
      </c>
    </row>
    <row r="3" spans="2:11" ht="15" thickBot="1" x14ac:dyDescent="0.4">
      <c r="B3" s="83" t="s">
        <v>0</v>
      </c>
      <c r="C3" s="84"/>
      <c r="D3" s="85" t="s">
        <v>30</v>
      </c>
      <c r="E3" s="86"/>
      <c r="F3" s="86"/>
      <c r="G3" s="86"/>
      <c r="H3" s="87"/>
      <c r="J3" t="s">
        <v>57</v>
      </c>
      <c r="K3" s="28">
        <v>47462</v>
      </c>
    </row>
    <row r="4" spans="2:11" ht="15" thickBot="1" x14ac:dyDescent="0.4">
      <c r="B4" s="83" t="s">
        <v>1</v>
      </c>
      <c r="C4" s="84"/>
      <c r="D4" s="85" t="s">
        <v>64</v>
      </c>
      <c r="E4" s="86"/>
      <c r="F4" s="86"/>
      <c r="G4" s="86"/>
      <c r="H4" s="87"/>
      <c r="J4" t="s">
        <v>43</v>
      </c>
      <c r="K4" s="28">
        <v>48923</v>
      </c>
    </row>
    <row r="5" spans="2:11" ht="15" thickBot="1" x14ac:dyDescent="0.4">
      <c r="B5" s="83" t="s">
        <v>25</v>
      </c>
      <c r="C5" s="84"/>
      <c r="D5" s="85">
        <v>17.5</v>
      </c>
      <c r="E5" s="86"/>
      <c r="F5" s="86"/>
      <c r="G5" s="86"/>
      <c r="H5" s="87"/>
      <c r="J5" t="s">
        <v>42</v>
      </c>
      <c r="K5" s="28">
        <v>50384</v>
      </c>
    </row>
    <row r="6" spans="2:11" ht="30.65" customHeight="1" thickBot="1" x14ac:dyDescent="0.4">
      <c r="B6" s="91" t="s">
        <v>60</v>
      </c>
      <c r="C6" s="92"/>
      <c r="D6" s="93">
        <v>52575</v>
      </c>
      <c r="E6" s="94"/>
      <c r="F6" s="94"/>
      <c r="G6" s="94"/>
      <c r="H6" s="95"/>
      <c r="J6" t="s">
        <v>31</v>
      </c>
      <c r="K6" s="28">
        <v>52210</v>
      </c>
    </row>
    <row r="7" spans="2:11" ht="15" thickBot="1" x14ac:dyDescent="0.4">
      <c r="B7" s="83" t="s">
        <v>27</v>
      </c>
      <c r="C7" s="84"/>
      <c r="D7" s="85" t="s">
        <v>29</v>
      </c>
      <c r="E7" s="86"/>
      <c r="F7" s="86"/>
      <c r="G7" s="86"/>
      <c r="H7" s="87"/>
      <c r="J7" t="s">
        <v>32</v>
      </c>
      <c r="K7" s="28">
        <v>53671</v>
      </c>
    </row>
    <row r="8" spans="2:11" ht="28.25" customHeight="1" thickBot="1" x14ac:dyDescent="0.4">
      <c r="B8" s="43" t="s">
        <v>59</v>
      </c>
      <c r="C8" s="55">
        <v>52941</v>
      </c>
      <c r="D8" s="56"/>
      <c r="E8" s="55"/>
      <c r="F8" s="37"/>
      <c r="G8" s="37"/>
      <c r="H8" s="37"/>
      <c r="J8" t="s">
        <v>33</v>
      </c>
      <c r="K8" s="28">
        <v>55132</v>
      </c>
    </row>
    <row r="9" spans="2:11" ht="29.4" customHeight="1" thickBot="1" x14ac:dyDescent="0.4">
      <c r="B9" s="44" t="s">
        <v>14</v>
      </c>
      <c r="C9" s="5">
        <v>17.5</v>
      </c>
      <c r="D9" s="5">
        <v>17.5</v>
      </c>
      <c r="E9" s="5">
        <v>17.5</v>
      </c>
      <c r="F9" s="5">
        <v>17.5</v>
      </c>
      <c r="G9" s="5">
        <v>17.5</v>
      </c>
      <c r="H9" s="5">
        <v>17.5</v>
      </c>
      <c r="J9" t="s">
        <v>34</v>
      </c>
      <c r="K9" s="28">
        <v>56593</v>
      </c>
    </row>
    <row r="10" spans="2:11" ht="31.25" customHeight="1" thickBot="1" x14ac:dyDescent="0.4">
      <c r="B10" s="45" t="s">
        <v>2</v>
      </c>
      <c r="C10" s="35">
        <v>54402</v>
      </c>
      <c r="D10" s="35">
        <v>55863</v>
      </c>
      <c r="E10" s="35">
        <v>57324</v>
      </c>
      <c r="F10" s="35">
        <v>58785</v>
      </c>
      <c r="G10" s="36">
        <v>60246</v>
      </c>
      <c r="H10" s="35">
        <v>60976</v>
      </c>
      <c r="J10" t="s">
        <v>39</v>
      </c>
      <c r="K10" s="28">
        <v>58054</v>
      </c>
    </row>
    <row r="11" spans="2:11" ht="30.65" customHeight="1" thickBot="1" x14ac:dyDescent="0.4">
      <c r="B11" s="41" t="s">
        <v>3</v>
      </c>
      <c r="C11" s="96" t="s">
        <v>4</v>
      </c>
      <c r="D11" s="97"/>
      <c r="E11" s="97"/>
      <c r="F11" s="97"/>
      <c r="G11" s="97"/>
      <c r="H11" s="98"/>
      <c r="J11" t="s">
        <v>53</v>
      </c>
      <c r="K11" s="28">
        <v>59515</v>
      </c>
    </row>
    <row r="12" spans="2:11" ht="15" thickBot="1" x14ac:dyDescent="0.4">
      <c r="B12" s="64" t="s">
        <v>10</v>
      </c>
      <c r="C12" s="13">
        <v>17.5</v>
      </c>
      <c r="D12" s="13">
        <v>17.5</v>
      </c>
      <c r="E12" s="13">
        <v>17.5</v>
      </c>
      <c r="F12" s="13">
        <v>17.5</v>
      </c>
      <c r="G12" s="13">
        <v>17.5</v>
      </c>
      <c r="H12" s="13">
        <v>17.5</v>
      </c>
    </row>
    <row r="13" spans="2:11" ht="15" thickBot="1" x14ac:dyDescent="0.4">
      <c r="B13" s="52" t="s">
        <v>17</v>
      </c>
      <c r="C13" s="6"/>
      <c r="D13" s="13">
        <v>17.5</v>
      </c>
      <c r="E13" s="13">
        <v>17.5</v>
      </c>
      <c r="F13" s="13">
        <v>17.5</v>
      </c>
      <c r="G13" s="13">
        <v>17.5</v>
      </c>
      <c r="H13" s="13">
        <v>17.5</v>
      </c>
    </row>
    <row r="14" spans="2:11" ht="15" thickBot="1" x14ac:dyDescent="0.4">
      <c r="B14" s="52" t="s">
        <v>46</v>
      </c>
      <c r="C14" s="6"/>
      <c r="D14" s="13">
        <v>17.5</v>
      </c>
      <c r="E14" s="13">
        <v>17.5</v>
      </c>
      <c r="F14" s="13">
        <v>17.5</v>
      </c>
      <c r="G14" s="13">
        <v>17.5</v>
      </c>
      <c r="H14" s="13">
        <v>17.5</v>
      </c>
    </row>
    <row r="15" spans="2:11" ht="15" thickBot="1" x14ac:dyDescent="0.4">
      <c r="B15" s="52" t="s">
        <v>49</v>
      </c>
      <c r="C15" s="6"/>
      <c r="D15" s="6"/>
      <c r="E15" s="13">
        <v>17.5</v>
      </c>
      <c r="F15" s="13">
        <v>17.5</v>
      </c>
      <c r="G15" s="13">
        <v>17.5</v>
      </c>
      <c r="H15" s="13">
        <v>17.5</v>
      </c>
    </row>
    <row r="16" spans="2:11" ht="15" thickBot="1" x14ac:dyDescent="0.4">
      <c r="B16" s="52" t="s">
        <v>75</v>
      </c>
      <c r="C16" s="6"/>
      <c r="D16" s="6"/>
      <c r="E16" s="6"/>
      <c r="F16" s="13">
        <v>17.5</v>
      </c>
      <c r="G16" s="13">
        <v>17.5</v>
      </c>
      <c r="H16" s="13">
        <v>17.5</v>
      </c>
    </row>
    <row r="17" spans="2:8" ht="15" thickBot="1" x14ac:dyDescent="0.4">
      <c r="B17" s="53" t="s">
        <v>78</v>
      </c>
      <c r="C17" s="6"/>
      <c r="D17" s="6"/>
      <c r="E17" s="6"/>
      <c r="F17" s="6"/>
      <c r="G17" s="6"/>
      <c r="H17" s="13">
        <v>17.5</v>
      </c>
    </row>
  </sheetData>
  <mergeCells count="12">
    <mergeCell ref="B6:C6"/>
    <mergeCell ref="D6:H6"/>
    <mergeCell ref="B7:C7"/>
    <mergeCell ref="D7:H7"/>
    <mergeCell ref="C11:H11"/>
    <mergeCell ref="B5:C5"/>
    <mergeCell ref="D5:H5"/>
    <mergeCell ref="B2:H2"/>
    <mergeCell ref="B3:C3"/>
    <mergeCell ref="D3:H3"/>
    <mergeCell ref="B4:C4"/>
    <mergeCell ref="D4:H4"/>
  </mergeCells>
  <conditionalFormatting sqref="F8:H8">
    <cfRule type="containsText" dxfId="36" priority="5" operator="containsText" text="10/12/xxxx">
      <formula>NOT(ISERROR(SEARCH("10/12/xxxx",F8)))</formula>
    </cfRule>
  </conditionalFormatting>
  <conditionalFormatting sqref="C8 E8">
    <cfRule type="containsText" dxfId="35" priority="3" operator="containsText" text="10/12/xxxx">
      <formula>NOT(ISERROR(SEARCH("10/12/xxxx",C8)))</formula>
    </cfRule>
  </conditionalFormatting>
  <conditionalFormatting sqref="D8">
    <cfRule type="containsText" dxfId="34" priority="2" operator="containsText" text="xx/xx/xxxx">
      <formula>NOT(ISERROR(SEARCH("xx/xx/xxxx",D8)))</formula>
    </cfRule>
  </conditionalFormatting>
  <conditionalFormatting sqref="C10:D10 F10:H10">
    <cfRule type="containsText" dxfId="33" priority="1" operator="containsText" text="xx/xx/xxxx">
      <formula>NOT(ISERROR(SEARCH("xx/xx/xxxx",C10)))</formula>
    </cfRule>
  </conditionalFormatting>
  <dataValidations count="6">
    <dataValidation allowBlank="1" showInputMessage="1" showErrorMessage="1" promptTitle="Rehabilitation Milestone" prompt="Insert the Rehabilitation Milestone number here (RM#)" sqref="B12:B16" xr:uid="{98C0FFA9-E5B7-42E2-B38E-E10DA0EFD56E}"/>
    <dataValidation allowBlank="1" showInputMessage="1" showErrorMessage="1" promptTitle="Insert Date" prompt="Please insert the date the area is available for rehabilitation" sqref="C8 E8:H8" xr:uid="{817E6B57-4F0A-4CA1-A0FC-D54AA3290611}"/>
    <dataValidation allowBlank="1" showInputMessage="1" showErrorMessage="1" promptTitle="Insert Date" prompt="Please insert the data the milestone is to be completed by" sqref="D8 C10:D10 F10:H10" xr:uid="{5A724117-2F0E-461F-BE0C-06A56F16C417}"/>
    <dataValidation allowBlank="1" showInputMessage="1" showErrorMessage="1" promptTitle="Insert Area (ha)" prompt="Please insert the cumulative area available in hectares (ha)" sqref="C9:H9" xr:uid="{A1FA18AD-A226-486E-8253-1FC7186972F2}"/>
    <dataValidation allowBlank="1" showInputMessage="1" showErrorMessage="1" prompt="Please input the correct Rehabilitation Area number (RA#)" sqref="D3" xr:uid="{439F20FB-BA24-4013-AAF6-C12306C150D7}"/>
    <dataValidation allowBlank="1" showInputMessage="1" showErrorMessage="1" promptTitle="Insert Area (ha)" prompt="Please insert the cumulative area achieved in hectares (ha) as required" sqref="C13:C17 D15:D17 E16:E17 F17:G17" xr:uid="{A724B125-D4AD-4B7D-8008-D57191050114}"/>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BF551-F1AF-4309-811C-28A541B8E100}">
  <dimension ref="B1:M29"/>
  <sheetViews>
    <sheetView topLeftCell="B1" zoomScale="110" zoomScaleNormal="110" workbookViewId="0">
      <selection activeCell="B2" sqref="B2:J17"/>
    </sheetView>
  </sheetViews>
  <sheetFormatPr defaultColWidth="16.08984375" defaultRowHeight="14.5" x14ac:dyDescent="0.35"/>
  <cols>
    <col min="2" max="2" width="18.1796875" customWidth="1"/>
  </cols>
  <sheetData>
    <row r="1" spans="2:13" ht="15" thickBot="1" x14ac:dyDescent="0.4"/>
    <row r="2" spans="2:13" ht="18.5" x14ac:dyDescent="0.35">
      <c r="B2" s="99" t="s">
        <v>26</v>
      </c>
      <c r="C2" s="100"/>
      <c r="D2" s="100"/>
      <c r="E2" s="100"/>
      <c r="F2" s="100"/>
      <c r="G2" s="100"/>
      <c r="H2" s="100"/>
      <c r="I2" s="101"/>
      <c r="J2" s="102"/>
      <c r="L2" t="s">
        <v>58</v>
      </c>
      <c r="M2" s="28">
        <v>46366</v>
      </c>
    </row>
    <row r="3" spans="2:13" x14ac:dyDescent="0.35">
      <c r="B3" s="74" t="s">
        <v>0</v>
      </c>
      <c r="C3" s="75"/>
      <c r="D3" s="75"/>
      <c r="E3" s="76" t="s">
        <v>28</v>
      </c>
      <c r="F3" s="76"/>
      <c r="G3" s="76"/>
      <c r="H3" s="76"/>
      <c r="I3" s="103"/>
      <c r="J3" s="104"/>
      <c r="L3" t="s">
        <v>57</v>
      </c>
      <c r="M3" s="28">
        <v>47827</v>
      </c>
    </row>
    <row r="4" spans="2:13" x14ac:dyDescent="0.35">
      <c r="B4" s="74" t="s">
        <v>1</v>
      </c>
      <c r="C4" s="75"/>
      <c r="D4" s="75"/>
      <c r="E4" s="79" t="s">
        <v>66</v>
      </c>
      <c r="F4" s="79"/>
      <c r="G4" s="79"/>
      <c r="H4" s="79"/>
      <c r="I4" s="105"/>
      <c r="J4" s="106"/>
      <c r="L4" t="s">
        <v>43</v>
      </c>
      <c r="M4" s="28">
        <v>49288</v>
      </c>
    </row>
    <row r="5" spans="2:13" x14ac:dyDescent="0.35">
      <c r="B5" s="74" t="s">
        <v>25</v>
      </c>
      <c r="C5" s="75"/>
      <c r="D5" s="75"/>
      <c r="E5" s="76">
        <v>76.3</v>
      </c>
      <c r="F5" s="76"/>
      <c r="G5" s="76"/>
      <c r="H5" s="76"/>
      <c r="I5" s="103"/>
      <c r="J5" s="104"/>
      <c r="L5" t="s">
        <v>42</v>
      </c>
      <c r="M5" s="28">
        <v>50749</v>
      </c>
    </row>
    <row r="6" spans="2:13" ht="15" customHeight="1" x14ac:dyDescent="0.35">
      <c r="B6" s="81" t="s">
        <v>56</v>
      </c>
      <c r="C6" s="75"/>
      <c r="D6" s="75"/>
      <c r="E6" s="80">
        <v>48923</v>
      </c>
      <c r="F6" s="76"/>
      <c r="G6" s="76"/>
      <c r="H6" s="76"/>
      <c r="I6" s="103"/>
      <c r="J6" s="104"/>
      <c r="L6" t="s">
        <v>31</v>
      </c>
      <c r="M6" s="28">
        <v>52575</v>
      </c>
    </row>
    <row r="7" spans="2:13" ht="15" thickBot="1" x14ac:dyDescent="0.4">
      <c r="B7" s="74" t="s">
        <v>27</v>
      </c>
      <c r="C7" s="75"/>
      <c r="D7" s="75"/>
      <c r="E7" s="76" t="s">
        <v>41</v>
      </c>
      <c r="F7" s="76"/>
      <c r="G7" s="76"/>
      <c r="H7" s="76"/>
      <c r="I7" s="103"/>
      <c r="J7" s="104"/>
      <c r="L7" t="s">
        <v>32</v>
      </c>
      <c r="M7" s="28">
        <v>54036</v>
      </c>
    </row>
    <row r="8" spans="2:13" ht="29.5" thickBot="1" x14ac:dyDescent="0.4">
      <c r="B8" s="46" t="s">
        <v>59</v>
      </c>
      <c r="C8" s="58">
        <v>49288</v>
      </c>
      <c r="D8" s="58">
        <v>50749</v>
      </c>
      <c r="E8" s="58">
        <v>52941</v>
      </c>
      <c r="F8" s="59"/>
      <c r="G8" s="58"/>
      <c r="H8" s="38"/>
      <c r="I8" s="67"/>
      <c r="J8" s="42"/>
      <c r="L8" t="s">
        <v>33</v>
      </c>
      <c r="M8" s="28">
        <v>55497</v>
      </c>
    </row>
    <row r="9" spans="2:13" ht="29" x14ac:dyDescent="0.35">
      <c r="B9" s="46" t="s">
        <v>14</v>
      </c>
      <c r="C9" s="17">
        <v>35.833781739012203</v>
      </c>
      <c r="D9" s="17">
        <v>35.83</v>
      </c>
      <c r="E9" s="17">
        <v>76.319999999999993</v>
      </c>
      <c r="F9" s="17">
        <v>76.31</v>
      </c>
      <c r="G9" s="17">
        <v>76.31</v>
      </c>
      <c r="H9" s="17">
        <v>76.31</v>
      </c>
      <c r="I9" s="17">
        <v>76.31</v>
      </c>
      <c r="J9" s="21">
        <v>76.31</v>
      </c>
      <c r="L9" t="s">
        <v>34</v>
      </c>
      <c r="M9" s="28">
        <v>56958</v>
      </c>
    </row>
    <row r="10" spans="2:13" ht="32" customHeight="1" thickBot="1" x14ac:dyDescent="0.4">
      <c r="B10" s="46" t="s">
        <v>2</v>
      </c>
      <c r="C10" s="60">
        <v>50749</v>
      </c>
      <c r="D10" s="60">
        <v>52941</v>
      </c>
      <c r="E10" s="60">
        <v>54402</v>
      </c>
      <c r="F10" s="60">
        <v>55863</v>
      </c>
      <c r="G10" s="60">
        <v>57324</v>
      </c>
      <c r="H10" s="60">
        <v>58785</v>
      </c>
      <c r="I10" s="60">
        <v>60246</v>
      </c>
      <c r="J10" s="60">
        <v>60976</v>
      </c>
      <c r="L10" t="s">
        <v>39</v>
      </c>
      <c r="M10" s="28">
        <v>58419</v>
      </c>
    </row>
    <row r="11" spans="2:13" x14ac:dyDescent="0.35">
      <c r="B11" s="51" t="s">
        <v>3</v>
      </c>
      <c r="C11" s="107" t="s">
        <v>4</v>
      </c>
      <c r="D11" s="107"/>
      <c r="E11" s="107"/>
      <c r="F11" s="107"/>
      <c r="G11" s="107"/>
      <c r="H11" s="107"/>
      <c r="I11" s="71"/>
      <c r="J11" s="108"/>
      <c r="L11" t="s">
        <v>53</v>
      </c>
      <c r="M11" s="28">
        <v>59880</v>
      </c>
    </row>
    <row r="12" spans="2:13" x14ac:dyDescent="0.35">
      <c r="B12" s="52" t="s">
        <v>15</v>
      </c>
      <c r="C12" s="18">
        <v>35.799999999999997</v>
      </c>
      <c r="D12" s="18">
        <v>35.799999999999997</v>
      </c>
      <c r="E12" s="18">
        <f>40.5+35.8</f>
        <v>76.3</v>
      </c>
      <c r="F12" s="18">
        <f t="shared" ref="F12:J17" si="0">40.5+35.8</f>
        <v>76.3</v>
      </c>
      <c r="G12" s="18">
        <f t="shared" si="0"/>
        <v>76.3</v>
      </c>
      <c r="H12" s="18">
        <f t="shared" si="0"/>
        <v>76.3</v>
      </c>
      <c r="I12" s="18">
        <f t="shared" si="0"/>
        <v>76.3</v>
      </c>
      <c r="J12" s="18">
        <f t="shared" si="0"/>
        <v>76.3</v>
      </c>
    </row>
    <row r="13" spans="2:13" x14ac:dyDescent="0.35">
      <c r="B13" s="52" t="s">
        <v>17</v>
      </c>
      <c r="C13" s="18"/>
      <c r="D13" s="18">
        <v>35.799999999999997</v>
      </c>
      <c r="E13" s="18">
        <v>35.799999999999997</v>
      </c>
      <c r="F13" s="18">
        <f t="shared" si="0"/>
        <v>76.3</v>
      </c>
      <c r="G13" s="18">
        <f t="shared" si="0"/>
        <v>76.3</v>
      </c>
      <c r="H13" s="18">
        <f t="shared" si="0"/>
        <v>76.3</v>
      </c>
      <c r="I13" s="18">
        <f t="shared" si="0"/>
        <v>76.3</v>
      </c>
      <c r="J13" s="18">
        <f t="shared" si="0"/>
        <v>76.3</v>
      </c>
    </row>
    <row r="14" spans="2:13" x14ac:dyDescent="0.35">
      <c r="B14" s="52" t="s">
        <v>47</v>
      </c>
      <c r="C14" s="18"/>
      <c r="D14" s="18">
        <v>35.799999999999997</v>
      </c>
      <c r="E14" s="18">
        <v>35.799999999999997</v>
      </c>
      <c r="F14" s="18">
        <f t="shared" si="0"/>
        <v>76.3</v>
      </c>
      <c r="G14" s="18">
        <f t="shared" si="0"/>
        <v>76.3</v>
      </c>
      <c r="H14" s="18">
        <f t="shared" si="0"/>
        <v>76.3</v>
      </c>
      <c r="I14" s="18">
        <f t="shared" si="0"/>
        <v>76.3</v>
      </c>
      <c r="J14" s="18">
        <f t="shared" si="0"/>
        <v>76.3</v>
      </c>
    </row>
    <row r="15" spans="2:13" x14ac:dyDescent="0.35">
      <c r="B15" s="54" t="s">
        <v>79</v>
      </c>
      <c r="C15" s="34"/>
      <c r="D15" s="34"/>
      <c r="E15" s="18">
        <v>35.799999999999997</v>
      </c>
      <c r="F15" s="34">
        <v>35.799999999999997</v>
      </c>
      <c r="G15" s="18">
        <f t="shared" si="0"/>
        <v>76.3</v>
      </c>
      <c r="H15" s="18">
        <f t="shared" si="0"/>
        <v>76.3</v>
      </c>
      <c r="I15" s="18">
        <f t="shared" si="0"/>
        <v>76.3</v>
      </c>
      <c r="J15" s="18">
        <f t="shared" si="0"/>
        <v>76.3</v>
      </c>
    </row>
    <row r="16" spans="2:13" x14ac:dyDescent="0.35">
      <c r="B16" s="54" t="s">
        <v>80</v>
      </c>
      <c r="C16" s="34"/>
      <c r="D16" s="34"/>
      <c r="E16" s="34"/>
      <c r="F16" s="34">
        <v>35.799999999999997</v>
      </c>
      <c r="G16" s="34">
        <v>35.799999999999997</v>
      </c>
      <c r="H16" s="34">
        <v>35.799999999999997</v>
      </c>
      <c r="I16" s="18">
        <f t="shared" si="0"/>
        <v>76.3</v>
      </c>
      <c r="J16" s="18">
        <f t="shared" si="0"/>
        <v>76.3</v>
      </c>
    </row>
    <row r="17" spans="2:10" ht="15" thickBot="1" x14ac:dyDescent="0.4">
      <c r="B17" s="53" t="s">
        <v>78</v>
      </c>
      <c r="C17" s="25"/>
      <c r="D17" s="25"/>
      <c r="E17" s="25"/>
      <c r="F17" s="25"/>
      <c r="G17" s="25"/>
      <c r="H17" s="26"/>
      <c r="I17" s="69"/>
      <c r="J17" s="18">
        <f t="shared" si="0"/>
        <v>76.3</v>
      </c>
    </row>
    <row r="20" spans="2:10" x14ac:dyDescent="0.35">
      <c r="B20" s="1"/>
    </row>
    <row r="23" spans="2:10" x14ac:dyDescent="0.35">
      <c r="E23" s="27"/>
    </row>
    <row r="29" spans="2:10" ht="15" customHeight="1" x14ac:dyDescent="0.35"/>
  </sheetData>
  <mergeCells count="12">
    <mergeCell ref="E5:J5"/>
    <mergeCell ref="E6:J6"/>
    <mergeCell ref="E7:J7"/>
    <mergeCell ref="C11:J11"/>
    <mergeCell ref="B5:D5"/>
    <mergeCell ref="B6:D6"/>
    <mergeCell ref="B7:D7"/>
    <mergeCell ref="B2:J2"/>
    <mergeCell ref="B3:D3"/>
    <mergeCell ref="B4:D4"/>
    <mergeCell ref="E3:J3"/>
    <mergeCell ref="E4:J4"/>
  </mergeCells>
  <conditionalFormatting sqref="C8:E8 G8">
    <cfRule type="containsText" dxfId="32" priority="3" operator="containsText" text="10/12/xxxx">
      <formula>NOT(ISERROR(SEARCH("10/12/xxxx",C8)))</formula>
    </cfRule>
  </conditionalFormatting>
  <conditionalFormatting sqref="F8">
    <cfRule type="containsText" dxfId="31" priority="2" operator="containsText" text="xx/xx/xxxx">
      <formula>NOT(ISERROR(SEARCH("xx/xx/xxxx",F8)))</formula>
    </cfRule>
  </conditionalFormatting>
  <conditionalFormatting sqref="C10:F10 H10 J10">
    <cfRule type="containsText" dxfId="30" priority="1" operator="containsText" text="xx/xx/xxxx">
      <formula>NOT(ISERROR(SEARCH("xx/xx/xxxx",C10)))</formula>
    </cfRule>
  </conditionalFormatting>
  <dataValidations count="6">
    <dataValidation allowBlank="1" showInputMessage="1" showErrorMessage="1" prompt="Please input the correct Rehabilitation Area number (RA#)" sqref="E3" xr:uid="{9836B183-49FE-4701-9CB6-AEF242E0D23B}"/>
    <dataValidation allowBlank="1" showInputMessage="1" showErrorMessage="1" promptTitle="Insert Area (ha)" prompt="Please insert the cumulative area achieved in hectares (ha) as required" sqref="D13:D14 E17:G17 C12:J12 C13:C17 E13:I16 J13:J17" xr:uid="{FA038A08-3381-45F5-A2D4-EE3D5B875D97}"/>
    <dataValidation allowBlank="1" showInputMessage="1" showErrorMessage="1" promptTitle="Insert Area (ha)" prompt="Please insert the cumulative area available in hectares (ha)" sqref="C9:F9 H9:J9" xr:uid="{080238E9-AF31-4E43-B2A2-3FBE85C0B946}"/>
    <dataValidation allowBlank="1" showInputMessage="1" showErrorMessage="1" promptTitle="Rehabilitation Milestone" prompt="Insert the Rehabilitation Milestone number here (RM#)" sqref="B12:B17" xr:uid="{2FC49B5B-3E0F-422D-913E-7B68505C55D4}"/>
    <dataValidation allowBlank="1" showInputMessage="1" showErrorMessage="1" promptTitle="Insert Date" prompt="Please insert the date the area is available for rehabilitation" sqref="C8:E8 G8" xr:uid="{1829EAE5-2B5B-4674-BBC5-30396BF81AA6}"/>
    <dataValidation allowBlank="1" showInputMessage="1" showErrorMessage="1" promptTitle="Insert Date" prompt="Please insert the data the milestone is to be completed by" sqref="F8 C10:F10 H10 J10" xr:uid="{70756C42-DA65-4D27-BE03-50DE281A7725}"/>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33D32-8CCE-4541-A412-BC9C76E2D440}">
  <dimension ref="B1:J20"/>
  <sheetViews>
    <sheetView topLeftCell="A2" zoomScale="110" zoomScaleNormal="110" workbookViewId="0">
      <selection activeCell="I22" sqref="I22"/>
    </sheetView>
  </sheetViews>
  <sheetFormatPr defaultColWidth="16.453125" defaultRowHeight="14.5" x14ac:dyDescent="0.35"/>
  <cols>
    <col min="2" max="2" width="21" customWidth="1"/>
  </cols>
  <sheetData>
    <row r="1" spans="2:10" ht="15" thickBot="1" x14ac:dyDescent="0.4"/>
    <row r="2" spans="2:10" ht="18.5" x14ac:dyDescent="0.35">
      <c r="B2" s="99" t="s">
        <v>26</v>
      </c>
      <c r="C2" s="100"/>
      <c r="D2" s="100"/>
      <c r="E2" s="100"/>
      <c r="F2" s="100"/>
      <c r="G2" s="100"/>
      <c r="H2" s="100"/>
      <c r="I2" s="101"/>
      <c r="J2" s="102"/>
    </row>
    <row r="3" spans="2:10" x14ac:dyDescent="0.35">
      <c r="B3" s="74" t="s">
        <v>0</v>
      </c>
      <c r="C3" s="75"/>
      <c r="D3" s="75"/>
      <c r="E3" s="76" t="s">
        <v>35</v>
      </c>
      <c r="F3" s="76"/>
      <c r="G3" s="76"/>
      <c r="H3" s="76"/>
      <c r="I3" s="103"/>
      <c r="J3" s="104"/>
    </row>
    <row r="4" spans="2:10" x14ac:dyDescent="0.35">
      <c r="B4" s="74" t="s">
        <v>1</v>
      </c>
      <c r="C4" s="75"/>
      <c r="D4" s="75"/>
      <c r="E4" s="79" t="s">
        <v>67</v>
      </c>
      <c r="F4" s="79"/>
      <c r="G4" s="79"/>
      <c r="H4" s="79"/>
      <c r="I4" s="105"/>
      <c r="J4" s="106"/>
    </row>
    <row r="5" spans="2:10" x14ac:dyDescent="0.35">
      <c r="B5" s="74" t="s">
        <v>25</v>
      </c>
      <c r="C5" s="75"/>
      <c r="D5" s="75"/>
      <c r="E5" s="76">
        <v>132.80000000000001</v>
      </c>
      <c r="F5" s="76"/>
      <c r="G5" s="76"/>
      <c r="H5" s="76"/>
      <c r="I5" s="103"/>
      <c r="J5" s="104"/>
    </row>
    <row r="6" spans="2:10" x14ac:dyDescent="0.35">
      <c r="B6" s="74" t="s">
        <v>63</v>
      </c>
      <c r="C6" s="75"/>
      <c r="D6" s="75"/>
      <c r="E6" s="80">
        <v>48923</v>
      </c>
      <c r="F6" s="76"/>
      <c r="G6" s="76"/>
      <c r="H6" s="76"/>
      <c r="I6" s="103"/>
      <c r="J6" s="104"/>
    </row>
    <row r="7" spans="2:10" ht="15" thickBot="1" x14ac:dyDescent="0.4">
      <c r="B7" s="74" t="s">
        <v>27</v>
      </c>
      <c r="C7" s="75"/>
      <c r="D7" s="75"/>
      <c r="E7" s="76" t="s">
        <v>40</v>
      </c>
      <c r="F7" s="76"/>
      <c r="G7" s="76"/>
      <c r="H7" s="76"/>
      <c r="I7" s="103"/>
      <c r="J7" s="104"/>
    </row>
    <row r="8" spans="2:10" ht="29.5" thickBot="1" x14ac:dyDescent="0.4">
      <c r="B8" s="46" t="s">
        <v>59</v>
      </c>
      <c r="C8" s="58">
        <v>49288</v>
      </c>
      <c r="D8" s="58">
        <v>50749</v>
      </c>
      <c r="E8" s="58">
        <v>52941</v>
      </c>
      <c r="F8" s="59"/>
      <c r="G8" s="58"/>
      <c r="H8" s="16"/>
      <c r="I8" s="66"/>
      <c r="J8" s="20"/>
    </row>
    <row r="9" spans="2:10" ht="29" x14ac:dyDescent="0.35">
      <c r="B9" s="46" t="s">
        <v>14</v>
      </c>
      <c r="C9" s="17">
        <v>68.958261390399699</v>
      </c>
      <c r="D9" s="17">
        <v>68.959999999999994</v>
      </c>
      <c r="E9" s="17">
        <v>132.80000000000001</v>
      </c>
      <c r="F9" s="17">
        <v>132.80000000000001</v>
      </c>
      <c r="G9" s="17">
        <v>132.80000000000001</v>
      </c>
      <c r="H9" s="17">
        <v>132.80000000000001</v>
      </c>
      <c r="I9" s="17">
        <v>132.80000000000001</v>
      </c>
      <c r="J9" s="17">
        <v>132.80000000000001</v>
      </c>
    </row>
    <row r="10" spans="2:10" ht="29.5" thickBot="1" x14ac:dyDescent="0.4">
      <c r="B10" s="46" t="s">
        <v>2</v>
      </c>
      <c r="C10" s="60">
        <v>50749</v>
      </c>
      <c r="D10" s="60">
        <v>52941</v>
      </c>
      <c r="E10" s="60">
        <v>54402</v>
      </c>
      <c r="F10" s="60">
        <v>55863</v>
      </c>
      <c r="G10" s="60">
        <v>57324</v>
      </c>
      <c r="H10" s="60">
        <v>58785</v>
      </c>
      <c r="I10" s="60">
        <v>60246</v>
      </c>
      <c r="J10" s="60">
        <v>60976</v>
      </c>
    </row>
    <row r="11" spans="2:10" x14ac:dyDescent="0.35">
      <c r="B11" s="51" t="s">
        <v>3</v>
      </c>
      <c r="C11" s="107" t="s">
        <v>4</v>
      </c>
      <c r="D11" s="107"/>
      <c r="E11" s="107"/>
      <c r="F11" s="107"/>
      <c r="G11" s="107"/>
      <c r="H11" s="107"/>
      <c r="I11" s="71"/>
      <c r="J11" s="108"/>
    </row>
    <row r="12" spans="2:10" x14ac:dyDescent="0.35">
      <c r="B12" s="52" t="s">
        <v>16</v>
      </c>
      <c r="C12" s="18">
        <v>69</v>
      </c>
      <c r="D12" s="18">
        <v>69</v>
      </c>
      <c r="E12" s="18">
        <f>69+63.8</f>
        <v>132.80000000000001</v>
      </c>
      <c r="F12" s="18">
        <f t="shared" ref="F12:J16" si="0">69+63.8</f>
        <v>132.80000000000001</v>
      </c>
      <c r="G12" s="18">
        <f t="shared" si="0"/>
        <v>132.80000000000001</v>
      </c>
      <c r="H12" s="18">
        <f t="shared" si="0"/>
        <v>132.80000000000001</v>
      </c>
      <c r="I12" s="18">
        <f t="shared" si="0"/>
        <v>132.80000000000001</v>
      </c>
      <c r="J12" s="18">
        <f t="shared" si="0"/>
        <v>132.80000000000001</v>
      </c>
    </row>
    <row r="13" spans="2:10" x14ac:dyDescent="0.35">
      <c r="B13" s="52" t="s">
        <v>45</v>
      </c>
      <c r="C13" s="18">
        <v>69</v>
      </c>
      <c r="D13" s="18">
        <v>69</v>
      </c>
      <c r="E13" s="18">
        <v>69</v>
      </c>
      <c r="F13" s="18">
        <f t="shared" si="0"/>
        <v>132.80000000000001</v>
      </c>
      <c r="G13" s="18">
        <f t="shared" si="0"/>
        <v>132.80000000000001</v>
      </c>
      <c r="H13" s="18">
        <f t="shared" si="0"/>
        <v>132.80000000000001</v>
      </c>
      <c r="I13" s="18">
        <f t="shared" si="0"/>
        <v>132.80000000000001</v>
      </c>
      <c r="J13" s="18">
        <f t="shared" si="0"/>
        <v>132.80000000000001</v>
      </c>
    </row>
    <row r="14" spans="2:10" x14ac:dyDescent="0.35">
      <c r="B14" s="52" t="s">
        <v>76</v>
      </c>
      <c r="C14" s="18"/>
      <c r="D14" s="18"/>
      <c r="E14" s="18">
        <v>69</v>
      </c>
      <c r="F14" s="18">
        <v>69</v>
      </c>
      <c r="G14" s="18">
        <f t="shared" si="0"/>
        <v>132.80000000000001</v>
      </c>
      <c r="H14" s="18">
        <f t="shared" si="0"/>
        <v>132.80000000000001</v>
      </c>
      <c r="I14" s="18">
        <f t="shared" si="0"/>
        <v>132.80000000000001</v>
      </c>
      <c r="J14" s="18">
        <f t="shared" si="0"/>
        <v>132.80000000000001</v>
      </c>
    </row>
    <row r="15" spans="2:10" x14ac:dyDescent="0.35">
      <c r="B15" s="52" t="s">
        <v>77</v>
      </c>
      <c r="C15" s="18"/>
      <c r="D15" s="18"/>
      <c r="E15" s="18"/>
      <c r="F15" s="18"/>
      <c r="G15" s="18">
        <v>69</v>
      </c>
      <c r="H15" s="18">
        <v>69</v>
      </c>
      <c r="I15" s="18">
        <v>69</v>
      </c>
      <c r="J15" s="18">
        <f t="shared" si="0"/>
        <v>132.80000000000001</v>
      </c>
    </row>
    <row r="16" spans="2:10" ht="15" thickBot="1" x14ac:dyDescent="0.4">
      <c r="B16" s="53" t="s">
        <v>78</v>
      </c>
      <c r="C16" s="25"/>
      <c r="D16" s="25"/>
      <c r="E16" s="25"/>
      <c r="F16" s="25"/>
      <c r="G16" s="25"/>
      <c r="H16" s="25"/>
      <c r="I16" s="63"/>
      <c r="J16" s="18">
        <f t="shared" si="0"/>
        <v>132.80000000000001</v>
      </c>
    </row>
    <row r="20" spans="2:2" x14ac:dyDescent="0.35">
      <c r="B20" s="1"/>
    </row>
  </sheetData>
  <mergeCells count="12">
    <mergeCell ref="C11:J11"/>
    <mergeCell ref="B5:D5"/>
    <mergeCell ref="E5:J5"/>
    <mergeCell ref="B6:D6"/>
    <mergeCell ref="E6:J6"/>
    <mergeCell ref="B7:D7"/>
    <mergeCell ref="E7:J7"/>
    <mergeCell ref="B2:J2"/>
    <mergeCell ref="B3:D3"/>
    <mergeCell ref="E3:J3"/>
    <mergeCell ref="B4:D4"/>
    <mergeCell ref="E4:J4"/>
  </mergeCells>
  <conditionalFormatting sqref="H8:J8">
    <cfRule type="containsText" dxfId="29" priority="6" operator="containsText" text="10/12/xxxx">
      <formula>NOT(ISERROR(SEARCH("10/12/xxxx",H8)))</formula>
    </cfRule>
  </conditionalFormatting>
  <conditionalFormatting sqref="C8:E8 G8">
    <cfRule type="containsText" dxfId="28" priority="3" operator="containsText" text="10/12/xxxx">
      <formula>NOT(ISERROR(SEARCH("10/12/xxxx",C8)))</formula>
    </cfRule>
  </conditionalFormatting>
  <conditionalFormatting sqref="F8">
    <cfRule type="containsText" dxfId="27" priority="2" operator="containsText" text="xx/xx/xxxx">
      <formula>NOT(ISERROR(SEARCH("xx/xx/xxxx",F8)))</formula>
    </cfRule>
  </conditionalFormatting>
  <conditionalFormatting sqref="C10:F10 H10 J10">
    <cfRule type="containsText" dxfId="26" priority="1" operator="containsText" text="xx/xx/xxxx">
      <formula>NOT(ISERROR(SEARCH("xx/xx/xxxx",C10)))</formula>
    </cfRule>
  </conditionalFormatting>
  <dataValidations count="6">
    <dataValidation allowBlank="1" showInputMessage="1" showErrorMessage="1" prompt="Please input the correct Rehabilitation Area number (RA#)" sqref="E3" xr:uid="{7778D7CC-4D43-4373-B571-916E05BEDBB5}"/>
    <dataValidation allowBlank="1" showInputMessage="1" showErrorMessage="1" promptTitle="Insert Area (ha)" prompt="Please insert the cumulative area achieved in hectares (ha) as required" sqref="D13 C13:C16 E13:G16 C12:G12 H12:J16" xr:uid="{A3F14DB6-4ABB-4091-9EC7-73827280CE97}"/>
    <dataValidation allowBlank="1" showInputMessage="1" showErrorMessage="1" promptTitle="Insert Area (ha)" prompt="Please insert the cumulative area available in hectares (ha)" sqref="C9:J9" xr:uid="{DC065059-7AC7-48D8-A60B-942D09531B79}"/>
    <dataValidation allowBlank="1" showInputMessage="1" showErrorMessage="1" promptTitle="Insert Date" prompt="Please insert the data the milestone is to be completed by" sqref="F8 C10:F10 H10 J10" xr:uid="{C392F822-7E3D-4395-AB99-997653282798}"/>
    <dataValidation allowBlank="1" showInputMessage="1" showErrorMessage="1" promptTitle="Insert Date" prompt="Please insert the date the area is available for rehabilitation" sqref="C8:E8 G8:J8" xr:uid="{BA11CA0F-F366-4A73-90ED-4C67C3F0B328}"/>
    <dataValidation allowBlank="1" showInputMessage="1" showErrorMessage="1" promptTitle="Rehabilitation Milestone" prompt="Insert the Rehabilitation Milestone number here (RM#)" sqref="B12:B16" xr:uid="{E0C3674C-18F6-4769-AA56-EC9187FADFB3}"/>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EB7B7-700D-46FF-BB8B-D5B9A222AAE8}">
  <dimension ref="B1:J18"/>
  <sheetViews>
    <sheetView topLeftCell="B1" zoomScale="110" zoomScaleNormal="110" workbookViewId="0">
      <selection activeCell="B2" sqref="B2:J17"/>
    </sheetView>
  </sheetViews>
  <sheetFormatPr defaultColWidth="16.36328125" defaultRowHeight="14.5" x14ac:dyDescent="0.35"/>
  <sheetData>
    <row r="1" spans="2:10" ht="15" thickBot="1" x14ac:dyDescent="0.4"/>
    <row r="2" spans="2:10" ht="18.5" x14ac:dyDescent="0.45">
      <c r="B2" s="109" t="s">
        <v>26</v>
      </c>
      <c r="C2" s="110"/>
      <c r="D2" s="110"/>
      <c r="E2" s="110"/>
      <c r="F2" s="110"/>
      <c r="G2" s="110"/>
      <c r="H2" s="110"/>
      <c r="I2" s="110"/>
      <c r="J2" s="111"/>
    </row>
    <row r="3" spans="2:10" x14ac:dyDescent="0.35">
      <c r="B3" s="74" t="s">
        <v>0</v>
      </c>
      <c r="C3" s="75"/>
      <c r="D3" s="75"/>
      <c r="E3" s="112" t="s">
        <v>36</v>
      </c>
      <c r="F3" s="113"/>
      <c r="G3" s="113"/>
      <c r="H3" s="113"/>
      <c r="I3" s="113"/>
      <c r="J3" s="114"/>
    </row>
    <row r="4" spans="2:10" x14ac:dyDescent="0.35">
      <c r="B4" s="74" t="s">
        <v>1</v>
      </c>
      <c r="C4" s="75"/>
      <c r="D4" s="75"/>
      <c r="E4" s="115" t="s">
        <v>68</v>
      </c>
      <c r="F4" s="116"/>
      <c r="G4" s="116"/>
      <c r="H4" s="116"/>
      <c r="I4" s="116"/>
      <c r="J4" s="117"/>
    </row>
    <row r="5" spans="2:10" x14ac:dyDescent="0.35">
      <c r="B5" s="74" t="s">
        <v>25</v>
      </c>
      <c r="C5" s="75"/>
      <c r="D5" s="75"/>
      <c r="E5" s="112">
        <v>186.9</v>
      </c>
      <c r="F5" s="113"/>
      <c r="G5" s="113"/>
      <c r="H5" s="113"/>
      <c r="I5" s="113"/>
      <c r="J5" s="114"/>
    </row>
    <row r="6" spans="2:10" x14ac:dyDescent="0.35">
      <c r="B6" s="74" t="s">
        <v>63</v>
      </c>
      <c r="C6" s="75"/>
      <c r="D6" s="75"/>
      <c r="E6" s="121">
        <v>48923</v>
      </c>
      <c r="F6" s="122"/>
      <c r="G6" s="122"/>
      <c r="H6" s="122"/>
      <c r="I6" s="122"/>
      <c r="J6" s="123"/>
    </row>
    <row r="7" spans="2:10" ht="15" thickBot="1" x14ac:dyDescent="0.4">
      <c r="B7" s="74" t="s">
        <v>27</v>
      </c>
      <c r="C7" s="75"/>
      <c r="D7" s="75"/>
      <c r="E7" s="124" t="s">
        <v>40</v>
      </c>
      <c r="F7" s="125"/>
      <c r="G7" s="125"/>
      <c r="H7" s="125"/>
      <c r="I7" s="125"/>
      <c r="J7" s="126"/>
    </row>
    <row r="8" spans="2:10" ht="29.5" thickBot="1" x14ac:dyDescent="0.4">
      <c r="B8" s="19" t="s">
        <v>59</v>
      </c>
      <c r="C8" s="58">
        <v>49288</v>
      </c>
      <c r="D8" s="58">
        <v>50749</v>
      </c>
      <c r="E8" s="58">
        <v>52941</v>
      </c>
      <c r="F8" s="59"/>
      <c r="G8" s="58"/>
      <c r="H8" s="29"/>
      <c r="I8" s="61"/>
      <c r="J8" s="20"/>
    </row>
    <row r="9" spans="2:10" ht="28.25" customHeight="1" x14ac:dyDescent="0.35">
      <c r="B9" s="19" t="s">
        <v>14</v>
      </c>
      <c r="C9" s="17">
        <v>59.929467589120804</v>
      </c>
      <c r="D9" s="17">
        <v>59.93</v>
      </c>
      <c r="E9" s="17">
        <v>186.81</v>
      </c>
      <c r="F9" s="17">
        <v>186.88</v>
      </c>
      <c r="G9" s="17">
        <v>186.88</v>
      </c>
      <c r="H9" s="17">
        <v>186.88</v>
      </c>
      <c r="I9" s="62">
        <v>186.9</v>
      </c>
      <c r="J9" s="21">
        <v>186.88</v>
      </c>
    </row>
    <row r="10" spans="2:10" ht="29.5" thickBot="1" x14ac:dyDescent="0.4">
      <c r="B10" s="19" t="s">
        <v>2</v>
      </c>
      <c r="C10" s="60">
        <v>50749</v>
      </c>
      <c r="D10" s="60">
        <v>52941</v>
      </c>
      <c r="E10" s="60">
        <v>54402</v>
      </c>
      <c r="F10" s="60">
        <v>55863</v>
      </c>
      <c r="G10" s="60">
        <v>57324</v>
      </c>
      <c r="H10" s="60">
        <v>58785</v>
      </c>
      <c r="I10" s="60">
        <v>60246</v>
      </c>
      <c r="J10" s="60">
        <v>60976</v>
      </c>
    </row>
    <row r="11" spans="2:10" ht="29.5" thickBot="1" x14ac:dyDescent="0.4">
      <c r="B11" s="22" t="s">
        <v>3</v>
      </c>
      <c r="C11" s="118" t="s">
        <v>4</v>
      </c>
      <c r="D11" s="119"/>
      <c r="E11" s="119"/>
      <c r="F11" s="119"/>
      <c r="G11" s="119"/>
      <c r="H11" s="119"/>
      <c r="I11" s="119"/>
      <c r="J11" s="120"/>
    </row>
    <row r="12" spans="2:10" x14ac:dyDescent="0.35">
      <c r="B12" s="64" t="s">
        <v>10</v>
      </c>
      <c r="C12" s="18">
        <v>59.9</v>
      </c>
      <c r="D12" s="18">
        <v>59.9</v>
      </c>
      <c r="E12" s="18">
        <f>E13+51.5+4.1</f>
        <v>186.79999999999998</v>
      </c>
      <c r="F12" s="18">
        <v>186.79999999999998</v>
      </c>
      <c r="G12" s="18">
        <v>186.8</v>
      </c>
      <c r="H12" s="18">
        <v>186.79999999999998</v>
      </c>
      <c r="I12" s="18">
        <v>186.79999999999998</v>
      </c>
      <c r="J12" s="18">
        <v>186.79999999999998</v>
      </c>
    </row>
    <row r="13" spans="2:10" x14ac:dyDescent="0.35">
      <c r="B13" s="52" t="s">
        <v>17</v>
      </c>
      <c r="C13" s="18">
        <v>59.9</v>
      </c>
      <c r="D13" s="18">
        <v>59.9</v>
      </c>
      <c r="E13" s="18">
        <f>E14+71.3</f>
        <v>131.19999999999999</v>
      </c>
      <c r="F13" s="18">
        <v>186.79999999999998</v>
      </c>
      <c r="G13" s="18">
        <v>186.8</v>
      </c>
      <c r="H13" s="18">
        <v>186.79999999999998</v>
      </c>
      <c r="I13" s="18">
        <v>186.79999999999998</v>
      </c>
      <c r="J13" s="18">
        <v>186.79999999999998</v>
      </c>
    </row>
    <row r="14" spans="2:10" x14ac:dyDescent="0.35">
      <c r="B14" s="52" t="s">
        <v>46</v>
      </c>
      <c r="C14" s="18"/>
      <c r="D14" s="18">
        <v>59.9</v>
      </c>
      <c r="E14" s="18">
        <v>59.9</v>
      </c>
      <c r="F14" s="18">
        <v>186.79999999999998</v>
      </c>
      <c r="G14" s="18">
        <v>186.8</v>
      </c>
      <c r="H14" s="18">
        <v>186.79999999999998</v>
      </c>
      <c r="I14" s="18">
        <v>186.79999999999998</v>
      </c>
      <c r="J14" s="18">
        <v>186.79999999999998</v>
      </c>
    </row>
    <row r="15" spans="2:10" x14ac:dyDescent="0.35">
      <c r="B15" s="52" t="s">
        <v>49</v>
      </c>
      <c r="C15" s="18"/>
      <c r="D15" s="18"/>
      <c r="E15" s="18">
        <v>59.9</v>
      </c>
      <c r="F15" s="18">
        <v>59.9</v>
      </c>
      <c r="G15" s="18">
        <f>75.4+51.5+G16</f>
        <v>186.8</v>
      </c>
      <c r="H15" s="18">
        <v>186.79999999999998</v>
      </c>
      <c r="I15" s="18">
        <v>186.79999999999998</v>
      </c>
      <c r="J15" s="18">
        <v>186.79999999999998</v>
      </c>
    </row>
    <row r="16" spans="2:10" x14ac:dyDescent="0.35">
      <c r="B16" s="52" t="s">
        <v>75</v>
      </c>
      <c r="C16" s="18"/>
      <c r="D16" s="18"/>
      <c r="E16" s="18"/>
      <c r="F16" s="18">
        <v>59.9</v>
      </c>
      <c r="G16" s="18">
        <v>59.9</v>
      </c>
      <c r="H16" s="18">
        <v>131.19999999999999</v>
      </c>
      <c r="I16" s="18">
        <v>186.79999999999998</v>
      </c>
      <c r="J16" s="18">
        <v>186.79999999999998</v>
      </c>
    </row>
    <row r="17" spans="2:10" ht="15" thickBot="1" x14ac:dyDescent="0.4">
      <c r="B17" s="24" t="s">
        <v>78</v>
      </c>
      <c r="C17" s="25"/>
      <c r="D17" s="25"/>
      <c r="E17" s="25"/>
      <c r="F17" s="25"/>
      <c r="G17" s="25"/>
      <c r="H17" s="25"/>
      <c r="I17" s="63"/>
      <c r="J17" s="18">
        <v>186.79999999999998</v>
      </c>
    </row>
    <row r="18" spans="2:10" x14ac:dyDescent="0.35">
      <c r="B18" s="1"/>
      <c r="C18" s="39"/>
      <c r="D18" s="39"/>
      <c r="E18" s="39"/>
      <c r="F18" s="39"/>
      <c r="G18" s="39"/>
      <c r="H18" s="40"/>
      <c r="I18" s="40"/>
      <c r="J18" s="40"/>
    </row>
  </sheetData>
  <mergeCells count="12">
    <mergeCell ref="C11:J11"/>
    <mergeCell ref="B5:D5"/>
    <mergeCell ref="E5:J5"/>
    <mergeCell ref="B6:D6"/>
    <mergeCell ref="E6:J6"/>
    <mergeCell ref="B7:D7"/>
    <mergeCell ref="E7:J7"/>
    <mergeCell ref="B2:J2"/>
    <mergeCell ref="B3:D3"/>
    <mergeCell ref="E3:J3"/>
    <mergeCell ref="B4:D4"/>
    <mergeCell ref="E4:J4"/>
  </mergeCells>
  <conditionalFormatting sqref="H8:J8">
    <cfRule type="containsText" dxfId="25" priority="7" operator="containsText" text="10/12/xxxx">
      <formula>NOT(ISERROR(SEARCH("10/12/xxxx",H8)))</formula>
    </cfRule>
  </conditionalFormatting>
  <conditionalFormatting sqref="C10:F10 H10 J10">
    <cfRule type="containsText" dxfId="24" priority="3" operator="containsText" text="xx/xx/xxxx">
      <formula>NOT(ISERROR(SEARCH("xx/xx/xxxx",C10)))</formula>
    </cfRule>
  </conditionalFormatting>
  <conditionalFormatting sqref="C8:E8 G8">
    <cfRule type="containsText" dxfId="23" priority="2" operator="containsText" text="10/12/xxxx">
      <formula>NOT(ISERROR(SEARCH("10/12/xxxx",C8)))</formula>
    </cfRule>
  </conditionalFormatting>
  <conditionalFormatting sqref="F8">
    <cfRule type="containsText" dxfId="22" priority="1" operator="containsText" text="xx/xx/xxxx">
      <formula>NOT(ISERROR(SEARCH("xx/xx/xxxx",F8)))</formula>
    </cfRule>
  </conditionalFormatting>
  <dataValidations xWindow="1719" yWindow="868" count="6">
    <dataValidation allowBlank="1" showInputMessage="1" showErrorMessage="1" prompt="Please input the correct Rehabilitation Area number (RA#)" sqref="E3" xr:uid="{58DF4889-4EA1-4AFF-A154-2551BBFC9CCE}"/>
    <dataValidation allowBlank="1" showInputMessage="1" showErrorMessage="1" promptTitle="Insert Area (ha)" prompt="Please insert the cumulative area achieved in hectares (ha) as required" sqref="E18:G18 C18 C12:I17 J12:J18" xr:uid="{231C9CD5-75E8-4582-9BB7-FC3EBD245FC0}"/>
    <dataValidation allowBlank="1" showInputMessage="1" showErrorMessage="1" promptTitle="Rehabilitation Milestone" prompt="Insert the Rehabilitation Milestone number here (RM#)" sqref="B12:B18" xr:uid="{243823C9-53B3-4108-9355-589C4A5F18FA}"/>
    <dataValidation allowBlank="1" showInputMessage="1" showErrorMessage="1" promptTitle="Insert Area (ha)" prompt="Please insert the cumulative area available in hectares (ha)" sqref="H9:J9 C9:F9" xr:uid="{58A0E448-C4AD-479D-9055-8CEEE2694B63}"/>
    <dataValidation allowBlank="1" showInputMessage="1" showErrorMessage="1" promptTitle="Insert Date" prompt="Please insert the data the milestone is to be completed by" sqref="C10:F10 J10 H10 F8" xr:uid="{5A5AB091-6184-4C83-B3F4-FE679F284CFE}"/>
    <dataValidation allowBlank="1" showInputMessage="1" showErrorMessage="1" promptTitle="Insert Date" prompt="Please insert the date the area is available for rehabilitation" sqref="G8:J8 C8:E8" xr:uid="{1FB0B050-B9A8-4EA0-A9F2-9B5F4AADF63A}"/>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16908-6355-466E-A4C8-1D8637E6BC73}">
  <dimension ref="B1:H18"/>
  <sheetViews>
    <sheetView zoomScale="110" zoomScaleNormal="110" workbookViewId="0">
      <selection activeCell="B2" sqref="B2:H17"/>
    </sheetView>
  </sheetViews>
  <sheetFormatPr defaultColWidth="19.54296875" defaultRowHeight="14.5" x14ac:dyDescent="0.35"/>
  <sheetData>
    <row r="1" spans="2:8" ht="15" thickBot="1" x14ac:dyDescent="0.4"/>
    <row r="2" spans="2:8" ht="18.5" x14ac:dyDescent="0.35">
      <c r="B2" s="99" t="s">
        <v>26</v>
      </c>
      <c r="C2" s="100"/>
      <c r="D2" s="100"/>
      <c r="E2" s="100"/>
      <c r="F2" s="100"/>
      <c r="G2" s="101"/>
      <c r="H2" s="102"/>
    </row>
    <row r="3" spans="2:8" x14ac:dyDescent="0.35">
      <c r="B3" s="74" t="s">
        <v>0</v>
      </c>
      <c r="C3" s="75"/>
      <c r="D3" s="76" t="s">
        <v>37</v>
      </c>
      <c r="E3" s="76"/>
      <c r="F3" s="76"/>
      <c r="G3" s="103"/>
      <c r="H3" s="104"/>
    </row>
    <row r="4" spans="2:8" x14ac:dyDescent="0.35">
      <c r="B4" s="74" t="s">
        <v>1</v>
      </c>
      <c r="C4" s="75"/>
      <c r="D4" s="127" t="s">
        <v>69</v>
      </c>
      <c r="E4" s="128"/>
      <c r="F4" s="128"/>
      <c r="G4" s="129"/>
      <c r="H4" s="130"/>
    </row>
    <row r="5" spans="2:8" x14ac:dyDescent="0.35">
      <c r="B5" s="74" t="s">
        <v>25</v>
      </c>
      <c r="C5" s="75"/>
      <c r="D5" s="76">
        <v>35.799999999999997</v>
      </c>
      <c r="E5" s="76"/>
      <c r="F5" s="76"/>
      <c r="G5" s="103"/>
      <c r="H5" s="104"/>
    </row>
    <row r="6" spans="2:8" x14ac:dyDescent="0.35">
      <c r="B6" s="81" t="s">
        <v>62</v>
      </c>
      <c r="C6" s="75"/>
      <c r="D6" s="80">
        <v>52575</v>
      </c>
      <c r="E6" s="76"/>
      <c r="F6" s="76"/>
      <c r="G6" s="103"/>
      <c r="H6" s="104"/>
    </row>
    <row r="7" spans="2:8" ht="15" thickBot="1" x14ac:dyDescent="0.4">
      <c r="B7" s="74" t="s">
        <v>27</v>
      </c>
      <c r="C7" s="75"/>
      <c r="D7" s="76" t="s">
        <v>55</v>
      </c>
      <c r="E7" s="76"/>
      <c r="F7" s="76"/>
      <c r="G7" s="103"/>
      <c r="H7" s="104"/>
    </row>
    <row r="8" spans="2:8" ht="29.5" thickBot="1" x14ac:dyDescent="0.4">
      <c r="B8" s="46" t="s">
        <v>59</v>
      </c>
      <c r="C8" s="58">
        <v>52941</v>
      </c>
      <c r="D8" s="59"/>
      <c r="E8" s="58"/>
      <c r="F8" s="29"/>
      <c r="G8" s="61"/>
      <c r="H8" s="30"/>
    </row>
    <row r="9" spans="2:8" ht="29" x14ac:dyDescent="0.35">
      <c r="B9" s="46" t="s">
        <v>14</v>
      </c>
      <c r="C9" s="17">
        <v>35.799999999999997</v>
      </c>
      <c r="D9" s="17">
        <v>35.799999999999997</v>
      </c>
      <c r="E9" s="17">
        <v>35.799999999999997</v>
      </c>
      <c r="F9" s="17">
        <v>35.799999999999997</v>
      </c>
      <c r="G9" s="17">
        <v>35.799999999999997</v>
      </c>
      <c r="H9" s="17">
        <v>35.799999999999997</v>
      </c>
    </row>
    <row r="10" spans="2:8" ht="29.5" thickBot="1" x14ac:dyDescent="0.4">
      <c r="B10" s="46" t="s">
        <v>2</v>
      </c>
      <c r="C10" s="60">
        <v>54402</v>
      </c>
      <c r="D10" s="60">
        <v>55863</v>
      </c>
      <c r="E10" s="60">
        <v>57324</v>
      </c>
      <c r="F10" s="60">
        <v>58785</v>
      </c>
      <c r="G10" s="60">
        <v>60246</v>
      </c>
      <c r="H10" s="60">
        <v>60976</v>
      </c>
    </row>
    <row r="11" spans="2:8" x14ac:dyDescent="0.35">
      <c r="B11" s="51" t="s">
        <v>3</v>
      </c>
      <c r="C11" s="107" t="s">
        <v>4</v>
      </c>
      <c r="D11" s="107"/>
      <c r="E11" s="107"/>
      <c r="F11" s="107"/>
      <c r="G11" s="71"/>
      <c r="H11" s="108"/>
    </row>
    <row r="12" spans="2:8" x14ac:dyDescent="0.35">
      <c r="B12" s="52" t="s">
        <v>12</v>
      </c>
      <c r="C12" s="18">
        <v>35.799999999999997</v>
      </c>
      <c r="D12" s="18">
        <v>35.799999999999997</v>
      </c>
      <c r="E12" s="18">
        <v>35.799999999999997</v>
      </c>
      <c r="F12" s="18">
        <v>35.799999999999997</v>
      </c>
      <c r="G12" s="18">
        <v>35.799999999999997</v>
      </c>
      <c r="H12" s="18">
        <v>35.799999999999997</v>
      </c>
    </row>
    <row r="13" spans="2:8" x14ac:dyDescent="0.35">
      <c r="B13" s="52" t="s">
        <v>17</v>
      </c>
      <c r="C13" s="18"/>
      <c r="D13" s="18">
        <v>35.799999999999997</v>
      </c>
      <c r="E13" s="18">
        <v>35.799999999999997</v>
      </c>
      <c r="F13" s="18">
        <v>35.799999999999997</v>
      </c>
      <c r="G13" s="18">
        <v>35.799999999999997</v>
      </c>
      <c r="H13" s="18">
        <v>35.799999999999997</v>
      </c>
    </row>
    <row r="14" spans="2:8" x14ac:dyDescent="0.35">
      <c r="B14" s="51" t="s">
        <v>48</v>
      </c>
      <c r="C14" s="18"/>
      <c r="D14" s="18">
        <v>35.799999999999997</v>
      </c>
      <c r="E14" s="18">
        <v>35.799999999999997</v>
      </c>
      <c r="F14" s="18">
        <v>35.799999999999997</v>
      </c>
      <c r="G14" s="18">
        <v>35.799999999999997</v>
      </c>
      <c r="H14" s="18">
        <v>35.799999999999997</v>
      </c>
    </row>
    <row r="15" spans="2:8" x14ac:dyDescent="0.35">
      <c r="B15" s="52" t="s">
        <v>82</v>
      </c>
      <c r="C15" s="34"/>
      <c r="D15" s="34"/>
      <c r="E15" s="18"/>
      <c r="F15" s="18">
        <v>35.799999999999997</v>
      </c>
      <c r="G15" s="18">
        <v>35.799999999999997</v>
      </c>
      <c r="H15" s="18">
        <v>35.799999999999997</v>
      </c>
    </row>
    <row r="16" spans="2:8" x14ac:dyDescent="0.35">
      <c r="B16" s="52" t="s">
        <v>83</v>
      </c>
      <c r="C16" s="34"/>
      <c r="D16" s="34"/>
      <c r="E16" s="34"/>
      <c r="F16" s="34"/>
      <c r="G16" s="68"/>
      <c r="H16" s="18">
        <v>35.799999999999997</v>
      </c>
    </row>
    <row r="17" spans="2:8" ht="15" thickBot="1" x14ac:dyDescent="0.4">
      <c r="B17" s="53" t="s">
        <v>78</v>
      </c>
      <c r="C17" s="25"/>
      <c r="D17" s="25"/>
      <c r="E17" s="25"/>
      <c r="F17" s="25"/>
      <c r="G17" s="63"/>
      <c r="H17" s="18">
        <v>35.799999999999997</v>
      </c>
    </row>
    <row r="18" spans="2:8" ht="25.25" customHeight="1" x14ac:dyDescent="0.35"/>
  </sheetData>
  <mergeCells count="12">
    <mergeCell ref="C11:H11"/>
    <mergeCell ref="B5:C5"/>
    <mergeCell ref="D5:H5"/>
    <mergeCell ref="B6:C6"/>
    <mergeCell ref="D6:H6"/>
    <mergeCell ref="B7:C7"/>
    <mergeCell ref="D7:H7"/>
    <mergeCell ref="B2:H2"/>
    <mergeCell ref="B3:C3"/>
    <mergeCell ref="D3:H3"/>
    <mergeCell ref="B4:C4"/>
    <mergeCell ref="D4:H4"/>
  </mergeCells>
  <phoneticPr fontId="5" type="noConversion"/>
  <conditionalFormatting sqref="F8:H8">
    <cfRule type="containsText" dxfId="21" priority="6" operator="containsText" text="10/12/xxxx">
      <formula>NOT(ISERROR(SEARCH("10/12/xxxx",F8)))</formula>
    </cfRule>
  </conditionalFormatting>
  <conditionalFormatting sqref="C8 E8">
    <cfRule type="containsText" dxfId="20" priority="3" operator="containsText" text="10/12/xxxx">
      <formula>NOT(ISERROR(SEARCH("10/12/xxxx",C8)))</formula>
    </cfRule>
  </conditionalFormatting>
  <conditionalFormatting sqref="D8">
    <cfRule type="containsText" dxfId="19" priority="2" operator="containsText" text="xx/xx/xxxx">
      <formula>NOT(ISERROR(SEARCH("xx/xx/xxxx",D8)))</formula>
    </cfRule>
  </conditionalFormatting>
  <conditionalFormatting sqref="C10:D10 F10 H10">
    <cfRule type="containsText" dxfId="18" priority="1" operator="containsText" text="xx/xx/xxxx">
      <formula>NOT(ISERROR(SEARCH("xx/xx/xxxx",C10)))</formula>
    </cfRule>
  </conditionalFormatting>
  <dataValidations count="6">
    <dataValidation allowBlank="1" showInputMessage="1" showErrorMessage="1" prompt="Please input the correct Rehabilitation Area number (RA#)" sqref="D3" xr:uid="{484275C5-701B-4D34-AF5E-BBCC88F15743}"/>
    <dataValidation allowBlank="1" showInputMessage="1" showErrorMessage="1" promptTitle="Insert Area (ha)" prompt="Please insert the cumulative area available in hectares (ha)" sqref="C9:H9" xr:uid="{021174C4-0C84-4517-B472-5653622A086C}"/>
    <dataValidation allowBlank="1" showInputMessage="1" showErrorMessage="1" promptTitle="Insert Date" prompt="Please insert the data the milestone is to be completed by" sqref="D8 C10:D10 H10 F10" xr:uid="{7D448BFA-7914-4FEB-85B7-036B9C72490A}"/>
    <dataValidation allowBlank="1" showInputMessage="1" showErrorMessage="1" promptTitle="Insert Date" prompt="Please insert the date the area is available for rehabilitation" sqref="E8:H8 C8" xr:uid="{D93A5935-682B-4E10-9C0C-2A69673AF96B}"/>
    <dataValidation allowBlank="1" showInputMessage="1" showErrorMessage="1" promptTitle="Rehabilitation Milestone" prompt="Insert the Rehabilitation Milestone number here (RM#)" sqref="B12:B13 B15:B17" xr:uid="{D0439624-4074-44D2-9E8B-A1E1F9DE2EC2}"/>
    <dataValidation allowBlank="1" showInputMessage="1" showErrorMessage="1" promptTitle="Insert Area (ha)" prompt="Please insert the cumulative area achieved in hectares (ha) as required" sqref="C12:H17" xr:uid="{A2673A8A-6D7C-4FB7-8DC3-E9077B489DDE}"/>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4E23D-FF9F-4930-92AC-5E98B08C31E3}">
  <dimension ref="B1:H15"/>
  <sheetViews>
    <sheetView zoomScale="110" zoomScaleNormal="110" workbookViewId="0">
      <selection activeCell="B2" sqref="B2:H14"/>
    </sheetView>
  </sheetViews>
  <sheetFormatPr defaultColWidth="16.36328125" defaultRowHeight="14.5" x14ac:dyDescent="0.35"/>
  <sheetData>
    <row r="1" spans="2:8" ht="15" thickBot="1" x14ac:dyDescent="0.4"/>
    <row r="2" spans="2:8" ht="18.5" x14ac:dyDescent="0.45">
      <c r="B2" s="132" t="s">
        <v>26</v>
      </c>
      <c r="C2" s="133"/>
      <c r="D2" s="133"/>
      <c r="E2" s="133"/>
      <c r="F2" s="133"/>
      <c r="G2" s="133"/>
      <c r="H2" s="133"/>
    </row>
    <row r="3" spans="2:8" x14ac:dyDescent="0.35">
      <c r="B3" s="74" t="s">
        <v>0</v>
      </c>
      <c r="C3" s="75"/>
      <c r="D3" s="75"/>
      <c r="E3" s="131" t="s">
        <v>38</v>
      </c>
      <c r="F3" s="131"/>
      <c r="G3" s="131"/>
      <c r="H3" s="131"/>
    </row>
    <row r="4" spans="2:8" x14ac:dyDescent="0.35">
      <c r="B4" s="74" t="s">
        <v>1</v>
      </c>
      <c r="C4" s="75"/>
      <c r="D4" s="75"/>
      <c r="E4" s="134" t="s">
        <v>70</v>
      </c>
      <c r="F4" s="134"/>
      <c r="G4" s="134"/>
      <c r="H4" s="134"/>
    </row>
    <row r="5" spans="2:8" x14ac:dyDescent="0.35">
      <c r="B5" s="74" t="s">
        <v>25</v>
      </c>
      <c r="C5" s="75"/>
      <c r="D5" s="75"/>
      <c r="E5" s="131">
        <v>34</v>
      </c>
      <c r="F5" s="131"/>
      <c r="G5" s="131"/>
      <c r="H5" s="131"/>
    </row>
    <row r="6" spans="2:8" x14ac:dyDescent="0.35">
      <c r="B6" s="74" t="s">
        <v>63</v>
      </c>
      <c r="C6" s="75"/>
      <c r="D6" s="75"/>
      <c r="E6" s="135">
        <v>52575</v>
      </c>
      <c r="F6" s="131"/>
      <c r="G6" s="131"/>
      <c r="H6" s="131"/>
    </row>
    <row r="7" spans="2:8" ht="15" thickBot="1" x14ac:dyDescent="0.4">
      <c r="B7" s="74" t="s">
        <v>27</v>
      </c>
      <c r="C7" s="75"/>
      <c r="D7" s="75"/>
      <c r="E7" s="131" t="s">
        <v>40</v>
      </c>
      <c r="F7" s="131"/>
      <c r="G7" s="131"/>
      <c r="H7" s="131"/>
    </row>
    <row r="8" spans="2:8" ht="29.5" thickBot="1" x14ac:dyDescent="0.4">
      <c r="B8" s="19" t="s">
        <v>59</v>
      </c>
      <c r="C8" s="58">
        <v>52941</v>
      </c>
      <c r="D8" s="59"/>
      <c r="E8" s="58"/>
      <c r="F8" s="29"/>
      <c r="G8" s="61"/>
      <c r="H8" s="30"/>
    </row>
    <row r="9" spans="2:8" ht="28.25" customHeight="1" x14ac:dyDescent="0.35">
      <c r="B9" s="19" t="s">
        <v>14</v>
      </c>
      <c r="C9" s="17">
        <v>34</v>
      </c>
      <c r="D9" s="17">
        <v>34</v>
      </c>
      <c r="E9" s="17">
        <v>34</v>
      </c>
      <c r="F9" s="17">
        <v>34</v>
      </c>
      <c r="G9" s="17">
        <v>34</v>
      </c>
      <c r="H9" s="17">
        <v>34</v>
      </c>
    </row>
    <row r="10" spans="2:8" ht="29.5" thickBot="1" x14ac:dyDescent="0.4">
      <c r="B10" s="19" t="s">
        <v>2</v>
      </c>
      <c r="C10" s="60">
        <v>54402</v>
      </c>
      <c r="D10" s="60">
        <v>55863</v>
      </c>
      <c r="E10" s="60">
        <v>57324</v>
      </c>
      <c r="F10" s="60">
        <v>58785</v>
      </c>
      <c r="G10" s="60">
        <v>60246</v>
      </c>
      <c r="H10" s="60">
        <v>60976</v>
      </c>
    </row>
    <row r="11" spans="2:8" ht="29" x14ac:dyDescent="0.35">
      <c r="B11" s="22" t="s">
        <v>3</v>
      </c>
      <c r="C11" s="136" t="s">
        <v>4</v>
      </c>
      <c r="D11" s="137"/>
      <c r="E11" s="137"/>
      <c r="F11" s="137"/>
      <c r="G11" s="137"/>
      <c r="H11" s="137"/>
    </row>
    <row r="12" spans="2:8" x14ac:dyDescent="0.35">
      <c r="B12" s="23" t="s">
        <v>9</v>
      </c>
      <c r="C12" s="18">
        <v>34</v>
      </c>
      <c r="D12" s="18">
        <v>34</v>
      </c>
      <c r="E12" s="18">
        <v>34</v>
      </c>
      <c r="F12" s="18">
        <v>34</v>
      </c>
      <c r="G12" s="18">
        <v>34</v>
      </c>
      <c r="H12" s="18">
        <v>34</v>
      </c>
    </row>
    <row r="13" spans="2:8" x14ac:dyDescent="0.35">
      <c r="B13" s="23" t="s">
        <v>84</v>
      </c>
      <c r="C13" s="18">
        <v>34</v>
      </c>
      <c r="D13" s="18">
        <v>34</v>
      </c>
      <c r="E13" s="18">
        <v>34</v>
      </c>
      <c r="F13" s="18">
        <v>34</v>
      </c>
      <c r="G13" s="18">
        <v>34</v>
      </c>
      <c r="H13" s="18">
        <v>34</v>
      </c>
    </row>
    <row r="14" spans="2:8" ht="15" thickBot="1" x14ac:dyDescent="0.4">
      <c r="B14" s="24" t="s">
        <v>78</v>
      </c>
      <c r="C14" s="25"/>
      <c r="D14" s="25"/>
      <c r="E14" s="25"/>
      <c r="F14" s="25"/>
      <c r="G14" s="25"/>
      <c r="H14" s="18">
        <v>34</v>
      </c>
    </row>
    <row r="15" spans="2:8" x14ac:dyDescent="0.35">
      <c r="B15" s="1"/>
      <c r="C15" s="39"/>
      <c r="D15" s="39"/>
      <c r="E15" s="39"/>
      <c r="F15" s="39"/>
      <c r="G15" s="39"/>
      <c r="H15" s="40"/>
    </row>
  </sheetData>
  <mergeCells count="12">
    <mergeCell ref="B6:D6"/>
    <mergeCell ref="E6:H6"/>
    <mergeCell ref="B7:D7"/>
    <mergeCell ref="E7:H7"/>
    <mergeCell ref="C11:H11"/>
    <mergeCell ref="B5:D5"/>
    <mergeCell ref="E5:H5"/>
    <mergeCell ref="B2:H2"/>
    <mergeCell ref="B3:D3"/>
    <mergeCell ref="E3:H3"/>
    <mergeCell ref="B4:D4"/>
    <mergeCell ref="E4:H4"/>
  </mergeCells>
  <conditionalFormatting sqref="F8:H8">
    <cfRule type="containsText" dxfId="17" priority="5" operator="containsText" text="10/12/xxxx">
      <formula>NOT(ISERROR(SEARCH("10/12/xxxx",F8)))</formula>
    </cfRule>
  </conditionalFormatting>
  <conditionalFormatting sqref="E8">
    <cfRule type="containsText" dxfId="16" priority="4" operator="containsText" text="10/12/xxxx">
      <formula>NOT(ISERROR(SEARCH("10/12/xxxx",E8)))</formula>
    </cfRule>
  </conditionalFormatting>
  <conditionalFormatting sqref="D8">
    <cfRule type="containsText" dxfId="15" priority="3" operator="containsText" text="xx/xx/xxxx">
      <formula>NOT(ISERROR(SEARCH("xx/xx/xxxx",D8)))</formula>
    </cfRule>
  </conditionalFormatting>
  <conditionalFormatting sqref="C8">
    <cfRule type="containsText" dxfId="14" priority="2" operator="containsText" text="10/12/xxxx">
      <formula>NOT(ISERROR(SEARCH("10/12/xxxx",C8)))</formula>
    </cfRule>
  </conditionalFormatting>
  <conditionalFormatting sqref="C10:D10 F10 H10">
    <cfRule type="containsText" dxfId="13" priority="1" operator="containsText" text="xx/xx/xxxx">
      <formula>NOT(ISERROR(SEARCH("xx/xx/xxxx",C10)))</formula>
    </cfRule>
  </conditionalFormatting>
  <dataValidations count="6">
    <dataValidation allowBlank="1" showInputMessage="1" showErrorMessage="1" promptTitle="Insert Date" prompt="Please insert the date the area is available for rehabilitation" sqref="E8:H8 C8" xr:uid="{DDC3F3B0-6442-46A5-88B5-CE9FB15F0A2F}"/>
    <dataValidation allowBlank="1" showInputMessage="1" showErrorMessage="1" promptTitle="Insert Date" prompt="Please insert the data the milestone is to be completed by" sqref="D8 H10 C10:D10 F10" xr:uid="{7DE84415-ECCF-42C0-A04B-D8EEF6CE58DB}"/>
    <dataValidation allowBlank="1" showInputMessage="1" showErrorMessage="1" promptTitle="Insert Area (ha)" prompt="Please insert the cumulative area available in hectares (ha)" sqref="C9:H9" xr:uid="{AF9DAD1A-C166-46A8-8450-EE0E0D9B6BCA}"/>
    <dataValidation allowBlank="1" showInputMessage="1" showErrorMessage="1" promptTitle="Insert Area (ha)" prompt="Please insert the cumulative area achieved in hectares (ha) as required" sqref="E15:G15 C15 C12:H14" xr:uid="{F94FB24C-CD03-47EC-BEB4-5AB79FEA2C54}"/>
    <dataValidation allowBlank="1" showInputMessage="1" showErrorMessage="1" prompt="Please input the correct Rehabilitation Area number (RA#)" sqref="E3" xr:uid="{3F2C1C34-F846-4761-8388-5619B0DEB3C0}"/>
    <dataValidation allowBlank="1" showInputMessage="1" showErrorMessage="1" promptTitle="Rehabilitation Milestone" prompt="Insert the Rehabilitation Milestone number here (RM#)" sqref="B12:B15" xr:uid="{BE2465BE-A605-4150-847E-729D549CFA4D}"/>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46178-FA5F-4B51-9330-129CDA03C859}">
  <dimension ref="B1:H18"/>
  <sheetViews>
    <sheetView topLeftCell="A2" zoomScale="110" zoomScaleNormal="110" workbookViewId="0">
      <selection activeCell="D26" sqref="D25:D26"/>
    </sheetView>
  </sheetViews>
  <sheetFormatPr defaultColWidth="16.36328125" defaultRowHeight="14.5" x14ac:dyDescent="0.35"/>
  <sheetData>
    <row r="1" spans="2:8" ht="15" thickBot="1" x14ac:dyDescent="0.4"/>
    <row r="2" spans="2:8" ht="18.5" x14ac:dyDescent="0.45">
      <c r="B2" s="132" t="s">
        <v>26</v>
      </c>
      <c r="C2" s="133"/>
      <c r="D2" s="133"/>
      <c r="E2" s="133"/>
      <c r="F2" s="133"/>
      <c r="G2" s="133"/>
      <c r="H2" s="139"/>
    </row>
    <row r="3" spans="2:8" x14ac:dyDescent="0.35">
      <c r="B3" s="74" t="s">
        <v>0</v>
      </c>
      <c r="C3" s="75"/>
      <c r="D3" s="75"/>
      <c r="E3" s="131" t="s">
        <v>72</v>
      </c>
      <c r="F3" s="131"/>
      <c r="G3" s="131"/>
      <c r="H3" s="138"/>
    </row>
    <row r="4" spans="2:8" x14ac:dyDescent="0.35">
      <c r="B4" s="74" t="s">
        <v>1</v>
      </c>
      <c r="C4" s="75"/>
      <c r="D4" s="75"/>
      <c r="E4" s="134" t="s">
        <v>71</v>
      </c>
      <c r="F4" s="134"/>
      <c r="G4" s="134"/>
      <c r="H4" s="140"/>
    </row>
    <row r="5" spans="2:8" x14ac:dyDescent="0.35">
      <c r="B5" s="74" t="s">
        <v>25</v>
      </c>
      <c r="C5" s="75"/>
      <c r="D5" s="75"/>
      <c r="E5" s="131">
        <v>14.3</v>
      </c>
      <c r="F5" s="131"/>
      <c r="G5" s="131"/>
      <c r="H5" s="138"/>
    </row>
    <row r="6" spans="2:8" x14ac:dyDescent="0.35">
      <c r="B6" s="74" t="s">
        <v>63</v>
      </c>
      <c r="C6" s="75"/>
      <c r="D6" s="75"/>
      <c r="E6" s="135">
        <v>52575</v>
      </c>
      <c r="F6" s="131"/>
      <c r="G6" s="131"/>
      <c r="H6" s="138"/>
    </row>
    <row r="7" spans="2:8" x14ac:dyDescent="0.35">
      <c r="B7" s="74" t="s">
        <v>27</v>
      </c>
      <c r="C7" s="75"/>
      <c r="D7" s="75"/>
      <c r="E7" s="131" t="s">
        <v>40</v>
      </c>
      <c r="F7" s="131"/>
      <c r="G7" s="131"/>
      <c r="H7" s="138"/>
    </row>
    <row r="8" spans="2:8" ht="29" x14ac:dyDescent="0.35">
      <c r="B8" s="19" t="s">
        <v>59</v>
      </c>
      <c r="C8" s="29">
        <v>52941</v>
      </c>
      <c r="D8" s="29"/>
      <c r="E8" s="29"/>
      <c r="F8" s="29"/>
      <c r="G8" s="29"/>
      <c r="H8" s="20"/>
    </row>
    <row r="9" spans="2:8" ht="28.25" customHeight="1" x14ac:dyDescent="0.35">
      <c r="B9" s="19" t="s">
        <v>14</v>
      </c>
      <c r="C9" s="17">
        <v>14.3</v>
      </c>
      <c r="D9" s="17">
        <v>14.3</v>
      </c>
      <c r="E9" s="17">
        <v>14.3</v>
      </c>
      <c r="F9" s="17">
        <v>14.3</v>
      </c>
      <c r="G9" s="17">
        <v>14.3</v>
      </c>
      <c r="H9" s="17">
        <v>14.3</v>
      </c>
    </row>
    <row r="10" spans="2:8" ht="29.5" thickBot="1" x14ac:dyDescent="0.4">
      <c r="B10" s="19" t="s">
        <v>2</v>
      </c>
      <c r="C10" s="60">
        <v>54402</v>
      </c>
      <c r="D10" s="60">
        <v>55863</v>
      </c>
      <c r="E10" s="60">
        <v>57324</v>
      </c>
      <c r="F10" s="60">
        <v>58785</v>
      </c>
      <c r="G10" s="60">
        <v>60246</v>
      </c>
      <c r="H10" s="60">
        <v>60976</v>
      </c>
    </row>
    <row r="11" spans="2:8" ht="29" x14ac:dyDescent="0.35">
      <c r="B11" s="22" t="s">
        <v>3</v>
      </c>
      <c r="C11" s="107" t="s">
        <v>4</v>
      </c>
      <c r="D11" s="107"/>
      <c r="E11" s="107"/>
      <c r="F11" s="107"/>
      <c r="G11" s="107"/>
      <c r="H11" s="108"/>
    </row>
    <row r="12" spans="2:8" x14ac:dyDescent="0.35">
      <c r="B12" s="23" t="s">
        <v>11</v>
      </c>
      <c r="C12" s="18">
        <v>14.3</v>
      </c>
      <c r="D12" s="18">
        <v>14.3</v>
      </c>
      <c r="E12" s="18">
        <v>14.3</v>
      </c>
      <c r="F12" s="18">
        <v>14.3</v>
      </c>
      <c r="G12" s="18">
        <v>14.3</v>
      </c>
      <c r="H12" s="18">
        <v>14.3</v>
      </c>
    </row>
    <row r="13" spans="2:8" x14ac:dyDescent="0.35">
      <c r="B13" s="23" t="s">
        <v>17</v>
      </c>
      <c r="C13" s="18"/>
      <c r="D13" s="18">
        <v>14.3</v>
      </c>
      <c r="E13" s="18">
        <v>14.3</v>
      </c>
      <c r="F13" s="18">
        <v>14.3</v>
      </c>
      <c r="G13" s="18">
        <v>14.3</v>
      </c>
      <c r="H13" s="18">
        <v>14.3</v>
      </c>
    </row>
    <row r="14" spans="2:8" x14ac:dyDescent="0.35">
      <c r="B14" s="23" t="s">
        <v>48</v>
      </c>
      <c r="C14" s="18"/>
      <c r="D14" s="18">
        <v>14.3</v>
      </c>
      <c r="E14" s="18">
        <v>14.3</v>
      </c>
      <c r="F14" s="18">
        <v>14.3</v>
      </c>
      <c r="G14" s="18">
        <v>14.3</v>
      </c>
      <c r="H14" s="18">
        <v>14.3</v>
      </c>
    </row>
    <row r="15" spans="2:8" x14ac:dyDescent="0.35">
      <c r="B15" s="23" t="s">
        <v>82</v>
      </c>
      <c r="C15" s="18"/>
      <c r="D15" s="18"/>
      <c r="E15" s="18"/>
      <c r="F15" s="18">
        <v>14.3</v>
      </c>
      <c r="G15" s="18">
        <v>14.3</v>
      </c>
      <c r="H15" s="18">
        <v>14.3</v>
      </c>
    </row>
    <row r="16" spans="2:8" x14ac:dyDescent="0.35">
      <c r="B16" s="23" t="s">
        <v>83</v>
      </c>
      <c r="C16" s="18"/>
      <c r="D16" s="18"/>
      <c r="E16" s="18"/>
      <c r="F16" s="18"/>
      <c r="G16" s="18"/>
      <c r="H16" s="18">
        <v>14.3</v>
      </c>
    </row>
    <row r="17" spans="2:8" ht="15" thickBot="1" x14ac:dyDescent="0.4">
      <c r="B17" s="24" t="s">
        <v>78</v>
      </c>
      <c r="C17" s="25"/>
      <c r="D17" s="25"/>
      <c r="E17" s="25"/>
      <c r="F17" s="25"/>
      <c r="G17" s="25"/>
      <c r="H17" s="18">
        <v>14.3</v>
      </c>
    </row>
    <row r="18" spans="2:8" x14ac:dyDescent="0.35">
      <c r="B18" s="1"/>
      <c r="C18" s="39"/>
      <c r="D18" s="39"/>
      <c r="E18" s="39"/>
      <c r="F18" s="39"/>
      <c r="G18" s="39"/>
      <c r="H18" s="40"/>
    </row>
  </sheetData>
  <mergeCells count="12">
    <mergeCell ref="B6:D6"/>
    <mergeCell ref="E6:H6"/>
    <mergeCell ref="B7:D7"/>
    <mergeCell ref="E7:H7"/>
    <mergeCell ref="C11:H11"/>
    <mergeCell ref="B5:D5"/>
    <mergeCell ref="E5:H5"/>
    <mergeCell ref="B2:H2"/>
    <mergeCell ref="B3:D3"/>
    <mergeCell ref="E3:H3"/>
    <mergeCell ref="B4:D4"/>
    <mergeCell ref="E4:H4"/>
  </mergeCells>
  <conditionalFormatting sqref="C8:F8 H8">
    <cfRule type="containsText" dxfId="12" priority="4" operator="containsText" text="10/12/xxxx">
      <formula>NOT(ISERROR(SEARCH("10/12/xxxx",C8)))</formula>
    </cfRule>
  </conditionalFormatting>
  <conditionalFormatting sqref="C10:D10 F10">
    <cfRule type="containsText" dxfId="11" priority="2" operator="containsText" text="xx/xx/xxxx">
      <formula>NOT(ISERROR(SEARCH("xx/xx/xxxx",C10)))</formula>
    </cfRule>
  </conditionalFormatting>
  <conditionalFormatting sqref="H10">
    <cfRule type="containsText" dxfId="10" priority="1" operator="containsText" text="xx/xx/xxxx">
      <formula>NOT(ISERROR(SEARCH("xx/xx/xxxx",H10)))</formula>
    </cfRule>
  </conditionalFormatting>
  <dataValidations count="6">
    <dataValidation allowBlank="1" showInputMessage="1" showErrorMessage="1" prompt="Please input the correct Rehabilitation Area number (RA#)" sqref="E3" xr:uid="{01B38398-DC22-445E-B106-F13898C08196}"/>
    <dataValidation allowBlank="1" showInputMessage="1" showErrorMessage="1" promptTitle="Insert Area (ha)" prompt="Please insert the cumulative area achieved in hectares (ha) as required" sqref="E18:G18 C18 C12:G17 H12:H18" xr:uid="{394438F6-9226-42BA-A21C-CEBB5BE16C94}"/>
    <dataValidation allowBlank="1" showInputMessage="1" showErrorMessage="1" promptTitle="Insert Area (ha)" prompt="Please insert the cumulative area available in hectares (ha)" sqref="C9:H9" xr:uid="{BFF19243-2319-44E7-B2B8-6A2AB2C63BC0}"/>
    <dataValidation allowBlank="1" showInputMessage="1" showErrorMessage="1" promptTitle="Insert Date" prompt="Please insert the data the milestone is to be completed by" sqref="C10:D10 F10 H10" xr:uid="{86425920-4E73-4739-B4F3-0A78A6785AD9}"/>
    <dataValidation allowBlank="1" showInputMessage="1" showErrorMessage="1" promptTitle="Insert Date" prompt="Please insert the date the area is available for rehabilitation" sqref="C8:F8 H8" xr:uid="{5EBBAAFF-4EE2-416B-9ACF-8C2F40E41F7C}"/>
    <dataValidation allowBlank="1" showInputMessage="1" showErrorMessage="1" promptTitle="Rehabilitation Milestone" prompt="Insert the Rehabilitation Milestone number here (RM#)" sqref="B12:B18" xr:uid="{555B9721-0444-4367-8C85-9408FF47AEA4}"/>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E5BC4-657D-4053-A9BB-5A498C332DC0}">
  <dimension ref="A1:H19"/>
  <sheetViews>
    <sheetView zoomScale="110" zoomScaleNormal="110" workbookViewId="0">
      <selection activeCell="H19" sqref="B2:H19"/>
    </sheetView>
  </sheetViews>
  <sheetFormatPr defaultColWidth="16" defaultRowHeight="14.5" x14ac:dyDescent="0.35"/>
  <cols>
    <col min="2" max="2" width="26.08984375" customWidth="1"/>
  </cols>
  <sheetData>
    <row r="1" spans="2:8" ht="15" thickBot="1" x14ac:dyDescent="0.4"/>
    <row r="2" spans="2:8" ht="18.5" x14ac:dyDescent="0.35">
      <c r="B2" s="99" t="s">
        <v>26</v>
      </c>
      <c r="C2" s="100"/>
      <c r="D2" s="100"/>
      <c r="E2" s="100"/>
      <c r="F2" s="100"/>
      <c r="G2" s="101"/>
      <c r="H2" s="102"/>
    </row>
    <row r="3" spans="2:8" x14ac:dyDescent="0.35">
      <c r="B3" s="74" t="s">
        <v>0</v>
      </c>
      <c r="C3" s="75"/>
      <c r="D3" s="76" t="s">
        <v>73</v>
      </c>
      <c r="E3" s="76"/>
      <c r="F3" s="76"/>
      <c r="G3" s="103"/>
      <c r="H3" s="104"/>
    </row>
    <row r="4" spans="2:8" x14ac:dyDescent="0.35">
      <c r="B4" s="74" t="s">
        <v>1</v>
      </c>
      <c r="C4" s="75"/>
      <c r="D4" s="79" t="s">
        <v>54</v>
      </c>
      <c r="E4" s="79"/>
      <c r="F4" s="79"/>
      <c r="G4" s="105"/>
      <c r="H4" s="106"/>
    </row>
    <row r="5" spans="2:8" ht="15.75" customHeight="1" x14ac:dyDescent="0.35">
      <c r="B5" s="74" t="s">
        <v>25</v>
      </c>
      <c r="C5" s="75"/>
      <c r="D5" s="76">
        <v>735.9</v>
      </c>
      <c r="E5" s="76"/>
      <c r="F5" s="76"/>
      <c r="G5" s="103"/>
      <c r="H5" s="104"/>
    </row>
    <row r="6" spans="2:8" ht="27" customHeight="1" x14ac:dyDescent="0.35">
      <c r="B6" s="81" t="s">
        <v>61</v>
      </c>
      <c r="C6" s="75"/>
      <c r="D6" s="80">
        <v>52575</v>
      </c>
      <c r="E6" s="76"/>
      <c r="F6" s="76"/>
      <c r="G6" s="103"/>
      <c r="H6" s="104"/>
    </row>
    <row r="7" spans="2:8" x14ac:dyDescent="0.35">
      <c r="B7" s="74" t="s">
        <v>27</v>
      </c>
      <c r="C7" s="75"/>
      <c r="D7" s="76" t="s">
        <v>29</v>
      </c>
      <c r="E7" s="76"/>
      <c r="F7" s="76"/>
      <c r="G7" s="103"/>
      <c r="H7" s="104"/>
    </row>
    <row r="8" spans="2:8" ht="40.75" customHeight="1" x14ac:dyDescent="0.35">
      <c r="B8" s="46" t="s">
        <v>59</v>
      </c>
      <c r="C8" s="29">
        <v>52941</v>
      </c>
      <c r="D8" s="29"/>
      <c r="E8" s="29"/>
      <c r="F8" s="16"/>
      <c r="G8" s="66"/>
      <c r="H8" s="20"/>
    </row>
    <row r="9" spans="2:8" ht="29" x14ac:dyDescent="0.35">
      <c r="B9" s="46" t="s">
        <v>14</v>
      </c>
      <c r="C9" s="17">
        <v>735.9</v>
      </c>
      <c r="D9" s="17">
        <v>735.9</v>
      </c>
      <c r="E9" s="17">
        <v>735.9</v>
      </c>
      <c r="F9" s="17">
        <v>735.9</v>
      </c>
      <c r="G9" s="17">
        <v>735.9</v>
      </c>
      <c r="H9" s="17">
        <v>735.9</v>
      </c>
    </row>
    <row r="10" spans="2:8" ht="15" thickBot="1" x14ac:dyDescent="0.4">
      <c r="B10" s="46" t="s">
        <v>2</v>
      </c>
      <c r="C10" s="60">
        <v>54402</v>
      </c>
      <c r="D10" s="60">
        <v>55863</v>
      </c>
      <c r="E10" s="60">
        <v>57324</v>
      </c>
      <c r="F10" s="60">
        <v>58785</v>
      </c>
      <c r="G10" s="60">
        <v>60246</v>
      </c>
      <c r="H10" s="60">
        <v>60976</v>
      </c>
    </row>
    <row r="11" spans="2:8" x14ac:dyDescent="0.35">
      <c r="B11" s="51" t="s">
        <v>3</v>
      </c>
      <c r="C11" s="107" t="s">
        <v>4</v>
      </c>
      <c r="D11" s="107"/>
      <c r="E11" s="107"/>
      <c r="F11" s="107"/>
      <c r="G11" s="71"/>
      <c r="H11" s="108"/>
    </row>
    <row r="12" spans="2:8" x14ac:dyDescent="0.35">
      <c r="B12" s="52" t="s">
        <v>8</v>
      </c>
      <c r="C12" s="18">
        <v>735.9</v>
      </c>
      <c r="D12" s="18">
        <v>735.9</v>
      </c>
      <c r="E12" s="18">
        <v>735.9</v>
      </c>
      <c r="F12" s="18">
        <v>735.9</v>
      </c>
      <c r="G12" s="18">
        <v>735.9</v>
      </c>
      <c r="H12" s="18">
        <v>735.9</v>
      </c>
    </row>
    <row r="13" spans="2:8" x14ac:dyDescent="0.35">
      <c r="B13" s="52" t="s">
        <v>9</v>
      </c>
      <c r="C13" s="18"/>
      <c r="D13" s="18">
        <v>735.9</v>
      </c>
      <c r="E13" s="18">
        <v>735.9</v>
      </c>
      <c r="F13" s="18">
        <v>735.9</v>
      </c>
      <c r="G13" s="18">
        <v>735.9</v>
      </c>
      <c r="H13" s="18">
        <v>735.9</v>
      </c>
    </row>
    <row r="14" spans="2:8" x14ac:dyDescent="0.35">
      <c r="B14" s="52" t="s">
        <v>12</v>
      </c>
      <c r="C14" s="18"/>
      <c r="D14" s="18">
        <v>735.9</v>
      </c>
      <c r="E14" s="18">
        <v>735.9</v>
      </c>
      <c r="F14" s="18">
        <v>735.9</v>
      </c>
      <c r="G14" s="18">
        <v>735.9</v>
      </c>
      <c r="H14" s="18">
        <v>735.9</v>
      </c>
    </row>
    <row r="15" spans="2:8" x14ac:dyDescent="0.35">
      <c r="B15" s="52" t="s">
        <v>17</v>
      </c>
      <c r="C15" s="34"/>
      <c r="D15" s="34"/>
      <c r="E15" s="18">
        <v>735.9</v>
      </c>
      <c r="F15" s="18">
        <v>735.9</v>
      </c>
      <c r="G15" s="18">
        <v>735.9</v>
      </c>
      <c r="H15" s="18">
        <v>735.9</v>
      </c>
    </row>
    <row r="16" spans="2:8" x14ac:dyDescent="0.35">
      <c r="B16" s="52" t="s">
        <v>46</v>
      </c>
      <c r="C16" s="34"/>
      <c r="D16" s="34"/>
      <c r="E16" s="18">
        <v>735.9</v>
      </c>
      <c r="F16" s="18">
        <v>735.9</v>
      </c>
      <c r="G16" s="18">
        <v>735.9</v>
      </c>
      <c r="H16" s="18">
        <v>735.9</v>
      </c>
    </row>
    <row r="17" spans="1:8" x14ac:dyDescent="0.35">
      <c r="B17" s="52" t="s">
        <v>49</v>
      </c>
      <c r="C17" s="34"/>
      <c r="D17" s="34"/>
      <c r="E17" s="18"/>
      <c r="F17" s="18">
        <v>735.9</v>
      </c>
      <c r="G17" s="18">
        <v>735.9</v>
      </c>
      <c r="H17" s="18">
        <v>735.9</v>
      </c>
    </row>
    <row r="18" spans="1:8" x14ac:dyDescent="0.35">
      <c r="B18" s="54" t="s">
        <v>75</v>
      </c>
      <c r="C18" s="34"/>
      <c r="D18" s="34"/>
      <c r="E18" s="34"/>
      <c r="F18" s="34"/>
      <c r="G18" s="18">
        <v>735.9</v>
      </c>
      <c r="H18" s="18">
        <v>735.9</v>
      </c>
    </row>
    <row r="19" spans="1:8" ht="15" thickBot="1" x14ac:dyDescent="0.4">
      <c r="A19" s="1"/>
      <c r="B19" s="53" t="s">
        <v>78</v>
      </c>
      <c r="C19" s="25"/>
      <c r="D19" s="25"/>
      <c r="E19" s="25"/>
      <c r="F19" s="25"/>
      <c r="G19" s="63"/>
      <c r="H19" s="18">
        <v>735.9</v>
      </c>
    </row>
  </sheetData>
  <mergeCells count="12">
    <mergeCell ref="C11:H11"/>
    <mergeCell ref="B5:C5"/>
    <mergeCell ref="D5:H5"/>
    <mergeCell ref="B6:C6"/>
    <mergeCell ref="D6:H6"/>
    <mergeCell ref="B7:C7"/>
    <mergeCell ref="D7:H7"/>
    <mergeCell ref="B2:H2"/>
    <mergeCell ref="B3:C3"/>
    <mergeCell ref="D3:H3"/>
    <mergeCell ref="B4:C4"/>
    <mergeCell ref="D4:H4"/>
  </mergeCells>
  <phoneticPr fontId="5" type="noConversion"/>
  <conditionalFormatting sqref="D8">
    <cfRule type="containsText" dxfId="9" priority="6" operator="containsText" text="10/12/xxxx">
      <formula>NOT(ISERROR(SEARCH("10/12/xxxx",D8)))</formula>
    </cfRule>
  </conditionalFormatting>
  <conditionalFormatting sqref="E8">
    <cfRule type="containsText" dxfId="8" priority="5" operator="containsText" text="xx/xx/xxxx">
      <formula>NOT(ISERROR(SEARCH("xx/xx/xxxx",E8)))</formula>
    </cfRule>
  </conditionalFormatting>
  <conditionalFormatting sqref="F8:H8">
    <cfRule type="containsText" dxfId="7" priority="8" operator="containsText" text="10/12/xxxx">
      <formula>NOT(ISERROR(SEARCH("10/12/xxxx",F8)))</formula>
    </cfRule>
  </conditionalFormatting>
  <conditionalFormatting sqref="C10:D10 F10">
    <cfRule type="containsText" dxfId="6" priority="3" operator="containsText" text="xx/xx/xxxx">
      <formula>NOT(ISERROR(SEARCH("xx/xx/xxxx",C10)))</formula>
    </cfRule>
  </conditionalFormatting>
  <conditionalFormatting sqref="H10">
    <cfRule type="containsText" dxfId="5" priority="2" operator="containsText" text="xx/xx/xxxx">
      <formula>NOT(ISERROR(SEARCH("xx/xx/xxxx",H10)))</formula>
    </cfRule>
  </conditionalFormatting>
  <conditionalFormatting sqref="C8">
    <cfRule type="containsText" dxfId="4" priority="1" operator="containsText" text="10/12/xxxx">
      <formula>NOT(ISERROR(SEARCH("10/12/xxxx",C8)))</formula>
    </cfRule>
  </conditionalFormatting>
  <dataValidations xWindow="381" yWindow="748" count="6">
    <dataValidation allowBlank="1" showInputMessage="1" showErrorMessage="1" prompt="Please input the correct Rehabilitation Area number (RA#)" sqref="D3" xr:uid="{5833A743-CFD1-4884-B24E-E49F3C8E9258}"/>
    <dataValidation allowBlank="1" showInputMessage="1" showErrorMessage="1" promptTitle="Insert Area (ha)" prompt="Please insert the cumulative area achieved in hectares (ha) as required" sqref="C12:H19" xr:uid="{124D61F4-424A-4960-85A3-C0E8ACD0C800}"/>
    <dataValidation allowBlank="1" showInputMessage="1" showErrorMessage="1" promptTitle="Insert Area (ha)" prompt="Please insert the cumulative area available in hectares (ha)" sqref="C9:H9" xr:uid="{F1F98853-4751-48A7-B27B-856C1C35DAAB}"/>
    <dataValidation allowBlank="1" showInputMessage="1" showErrorMessage="1" promptTitle="Insert Date" prompt="Please insert the data the milestone is to be completed by" sqref="E8 C10:D10 F10 H10" xr:uid="{75933182-179E-4801-8925-187F4383162B}"/>
    <dataValidation allowBlank="1" showInputMessage="1" showErrorMessage="1" promptTitle="Insert Date" prompt="Please insert the date the area is available for rehabilitation" sqref="F8:H8 C8:D8" xr:uid="{C45EDDA6-CB6A-46D3-9005-514125F8E427}"/>
    <dataValidation allowBlank="1" showInputMessage="1" showErrorMessage="1" promptTitle="Rehabilitation Milestone" prompt="Insert the Rehabilitation Milestone number here (RM#)" sqref="B12:B19" xr:uid="{0729A53C-387F-4198-9428-3D3283D35B55}"/>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1A78E5-78C1-43F4-AA77-0C094C81D382}">
  <ds:schemaRefs>
    <ds:schemaRef ds:uri="http://purl.org/dc/dcmitype/"/>
    <ds:schemaRef ds:uri="http://www.w3.org/XML/1998/namespace"/>
    <ds:schemaRef ds:uri="http://purl.org/dc/elements/1.1/"/>
    <ds:schemaRef ds:uri="http://schemas.microsoft.com/office/2006/documentManagement/types"/>
    <ds:schemaRef ds:uri="http://purl.org/dc/terms/"/>
    <ds:schemaRef ds:uri="4f107823-4f0c-48b4-817d-73bf1f13f04c"/>
    <ds:schemaRef ds:uri="http://schemas.microsoft.com/office/2006/metadata/properties"/>
    <ds:schemaRef ds:uri="http://schemas.microsoft.com/office/infopath/2007/PartnerControls"/>
    <ds:schemaRef ds:uri="http://schemas.openxmlformats.org/package/2006/metadata/core-properties"/>
    <ds:schemaRef ds:uri="2935b54f-d9a6-4972-b057-380e24858712"/>
  </ds:schemaRefs>
</ds:datastoreItem>
</file>

<file path=customXml/itemProps3.xml><?xml version="1.0" encoding="utf-8"?>
<ds:datastoreItem xmlns:ds="http://schemas.openxmlformats.org/officeDocument/2006/customXml" ds:itemID="{3F24D023-B226-4652-9F29-E676502757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RA1</vt:lpstr>
      <vt:lpstr>RA2</vt:lpstr>
      <vt:lpstr>RA3</vt:lpstr>
      <vt:lpstr>RA4</vt:lpstr>
      <vt:lpstr>RA5</vt:lpstr>
      <vt:lpstr>RA6</vt:lpstr>
      <vt:lpstr>RA7</vt:lpstr>
      <vt:lpstr>RA8</vt:lpstr>
      <vt:lpstr>RA9</vt:lpstr>
      <vt:lpstr>RA10</vt:lpstr>
      <vt:lpstr>Rehabilitation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Liam</cp:lastModifiedBy>
  <dcterms:created xsi:type="dcterms:W3CDTF">2019-10-27T23:30:31Z</dcterms:created>
  <dcterms:modified xsi:type="dcterms:W3CDTF">2024-12-06T06:12:55Z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